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730" windowHeight="11040"/>
  </bookViews>
  <sheets>
    <sheet name="anggaran kas" sheetId="1" r:id="rId1"/>
    <sheet name="sumber dana" sheetId="4" r:id="rId2"/>
    <sheet name="Sheet2" sheetId="2" r:id="rId3"/>
    <sheet name="Sheet3" sheetId="3" r:id="rId4"/>
    <sheet name="Sheet1" sheetId="5" r:id="rId5"/>
  </sheets>
  <definedNames>
    <definedName name="_xlnm.Print_Area" localSheetId="0">'anggaran kas'!$A$1:$W$388</definedName>
    <definedName name="_xlnm.Print_Area" localSheetId="1">'sumber dana'!$A$1:$O$117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2" i="1"/>
  <c r="N142"/>
  <c r="P143"/>
  <c r="R143"/>
  <c r="Q143"/>
  <c r="I370"/>
  <c r="I359"/>
  <c r="S346"/>
  <c r="O346"/>
  <c r="I346"/>
  <c r="K346"/>
  <c r="S345"/>
  <c r="O345"/>
  <c r="I345"/>
  <c r="K345" s="1"/>
  <c r="N301"/>
  <c r="I301"/>
  <c r="J265"/>
  <c r="N265" s="1"/>
  <c r="N263"/>
  <c r="J263"/>
  <c r="P258"/>
  <c r="P230"/>
  <c r="T230" s="1"/>
  <c r="N229"/>
  <c r="L231"/>
  <c r="N231" s="1"/>
  <c r="L229"/>
  <c r="J187"/>
  <c r="I187"/>
  <c r="H171"/>
  <c r="N171" s="1"/>
  <c r="N172"/>
  <c r="L172"/>
  <c r="J172"/>
  <c r="I172"/>
  <c r="H172"/>
  <c r="M172" s="1"/>
  <c r="I122"/>
  <c r="H122"/>
  <c r="J122"/>
  <c r="L122" s="1"/>
  <c r="M122" s="1"/>
  <c r="N122" s="1"/>
  <c r="P122" s="1"/>
  <c r="Q122" s="1"/>
  <c r="R122" s="1"/>
  <c r="H100"/>
  <c r="I100"/>
  <c r="J100" s="1"/>
  <c r="L100" s="1"/>
  <c r="M100" s="1"/>
  <c r="N100" s="1"/>
  <c r="P100" s="1"/>
  <c r="Q100" s="1"/>
  <c r="R100" s="1"/>
  <c r="T100" s="1"/>
  <c r="U100" s="1"/>
  <c r="V100" s="1"/>
  <c r="T91"/>
  <c r="U91" s="1"/>
  <c r="T90"/>
  <c r="U90" s="1"/>
  <c r="J91"/>
  <c r="J90"/>
  <c r="R85"/>
  <c r="N86"/>
  <c r="R86" s="1"/>
  <c r="N85"/>
  <c r="J85"/>
  <c r="J86"/>
  <c r="J84"/>
  <c r="N84" s="1"/>
  <c r="R84" s="1"/>
  <c r="M79"/>
  <c r="Q79" s="1"/>
  <c r="I79"/>
  <c r="I80"/>
  <c r="M80" s="1"/>
  <c r="Q80" s="1"/>
  <c r="I78"/>
  <c r="M78" s="1"/>
  <c r="Q78" s="1"/>
  <c r="J72"/>
  <c r="L72" s="1"/>
  <c r="M72" s="1"/>
  <c r="N72" s="1"/>
  <c r="P72" s="1"/>
  <c r="Q72" s="1"/>
  <c r="R72" s="1"/>
  <c r="U47"/>
  <c r="V47" s="1"/>
  <c r="U46"/>
  <c r="V46" s="1"/>
  <c r="P35"/>
  <c r="Q35" s="1"/>
  <c r="P36"/>
  <c r="Q36" s="1"/>
  <c r="P37"/>
  <c r="Q37" s="1"/>
  <c r="Q34"/>
  <c r="P34"/>
  <c r="L22"/>
  <c r="L23"/>
  <c r="AN254"/>
  <c r="AN261"/>
  <c r="AN266"/>
  <c r="AN272"/>
  <c r="AN277"/>
  <c r="AN282"/>
  <c r="AN287"/>
  <c r="AN292"/>
  <c r="AN298"/>
  <c r="AN303"/>
  <c r="AN306"/>
  <c r="AN309"/>
  <c r="AN317"/>
  <c r="AN322"/>
  <c r="AN328"/>
  <c r="AN335"/>
  <c r="AN339"/>
  <c r="AN348"/>
  <c r="AN354"/>
  <c r="AN361"/>
  <c r="AN366"/>
  <c r="AN371"/>
  <c r="AN374"/>
  <c r="AN377"/>
  <c r="K296"/>
  <c r="K297"/>
  <c r="K295"/>
  <c r="H156"/>
  <c r="K156" s="1"/>
  <c r="H154"/>
  <c r="K155"/>
  <c r="K108"/>
  <c r="K109"/>
  <c r="N312"/>
  <c r="N313"/>
  <c r="N314"/>
  <c r="N315"/>
  <c r="N316"/>
  <c r="N311"/>
  <c r="K311"/>
  <c r="J312"/>
  <c r="K312" s="1"/>
  <c r="J313"/>
  <c r="K313" s="1"/>
  <c r="J314"/>
  <c r="K314" s="1"/>
  <c r="J315"/>
  <c r="K315" s="1"/>
  <c r="J316"/>
  <c r="K316" s="1"/>
  <c r="J311"/>
  <c r="AN105"/>
  <c r="AN111"/>
  <c r="AN115"/>
  <c r="AN119"/>
  <c r="AN123"/>
  <c r="AN127"/>
  <c r="AN131"/>
  <c r="AN137"/>
  <c r="AN140"/>
  <c r="AN144"/>
  <c r="AN148"/>
  <c r="AN152"/>
  <c r="AN157"/>
  <c r="AN160"/>
  <c r="AN167"/>
  <c r="AN174"/>
  <c r="AN178"/>
  <c r="AN184"/>
  <c r="AN188"/>
  <c r="AN194"/>
  <c r="AN197"/>
  <c r="AN82"/>
  <c r="AN76"/>
  <c r="J118"/>
  <c r="J117"/>
  <c r="S74"/>
  <c r="O74"/>
  <c r="O376"/>
  <c r="L297"/>
  <c r="S296"/>
  <c r="S297"/>
  <c r="S295"/>
  <c r="O291"/>
  <c r="K275"/>
  <c r="K276"/>
  <c r="K274"/>
  <c r="K270"/>
  <c r="K271"/>
  <c r="K269"/>
  <c r="L259"/>
  <c r="P259" s="1"/>
  <c r="L260"/>
  <c r="P260" s="1"/>
  <c r="L258"/>
  <c r="W246"/>
  <c r="W247"/>
  <c r="W248"/>
  <c r="W249"/>
  <c r="W250"/>
  <c r="W251"/>
  <c r="W252"/>
  <c r="W253"/>
  <c r="S246"/>
  <c r="S247"/>
  <c r="S248"/>
  <c r="S249"/>
  <c r="S250"/>
  <c r="S251"/>
  <c r="S252"/>
  <c r="S253"/>
  <c r="O246"/>
  <c r="O247"/>
  <c r="O248"/>
  <c r="O249"/>
  <c r="O250"/>
  <c r="O251"/>
  <c r="O252"/>
  <c r="O253"/>
  <c r="K246"/>
  <c r="AN246" s="1"/>
  <c r="H231"/>
  <c r="I231" s="1"/>
  <c r="H230"/>
  <c r="L230" s="1"/>
  <c r="H229"/>
  <c r="I229" s="1"/>
  <c r="L225"/>
  <c r="H224"/>
  <c r="J212"/>
  <c r="H214"/>
  <c r="H215"/>
  <c r="H216"/>
  <c r="H217"/>
  <c r="H218"/>
  <c r="H219"/>
  <c r="H220"/>
  <c r="H221"/>
  <c r="H213"/>
  <c r="H205"/>
  <c r="H206"/>
  <c r="H207"/>
  <c r="H208"/>
  <c r="H209"/>
  <c r="H210"/>
  <c r="H211"/>
  <c r="H204"/>
  <c r="H200"/>
  <c r="I200" s="1"/>
  <c r="H199"/>
  <c r="O196"/>
  <c r="H196"/>
  <c r="H192"/>
  <c r="H191"/>
  <c r="H187"/>
  <c r="H186"/>
  <c r="H183"/>
  <c r="H181"/>
  <c r="M171" l="1"/>
  <c r="J200"/>
  <c r="J199"/>
  <c r="M231"/>
  <c r="O231" s="1"/>
  <c r="P231"/>
  <c r="J171"/>
  <c r="M229"/>
  <c r="P229"/>
  <c r="L171"/>
  <c r="K268"/>
  <c r="I171"/>
  <c r="K171" s="1"/>
  <c r="I199"/>
  <c r="K199" s="1"/>
  <c r="AN199" s="1"/>
  <c r="K310"/>
  <c r="K231"/>
  <c r="H177"/>
  <c r="W171"/>
  <c r="W172"/>
  <c r="W173"/>
  <c r="W169"/>
  <c r="S171"/>
  <c r="S172"/>
  <c r="S173"/>
  <c r="S169"/>
  <c r="K172"/>
  <c r="K173"/>
  <c r="O171"/>
  <c r="O172"/>
  <c r="O173"/>
  <c r="H170"/>
  <c r="H169"/>
  <c r="L169" s="1"/>
  <c r="O169" s="1"/>
  <c r="H164"/>
  <c r="H165"/>
  <c r="H163"/>
  <c r="O155"/>
  <c r="O156"/>
  <c r="AN156" s="1"/>
  <c r="I151"/>
  <c r="I150"/>
  <c r="K150" s="1"/>
  <c r="L147"/>
  <c r="H143"/>
  <c r="H142"/>
  <c r="H130"/>
  <c r="L130" s="1"/>
  <c r="O136"/>
  <c r="H139"/>
  <c r="H134"/>
  <c r="H133"/>
  <c r="K136"/>
  <c r="H129"/>
  <c r="H126"/>
  <c r="H125"/>
  <c r="H114"/>
  <c r="H113"/>
  <c r="O109"/>
  <c r="AN109" s="1"/>
  <c r="O108"/>
  <c r="O103"/>
  <c r="O104"/>
  <c r="H104"/>
  <c r="L104" s="1"/>
  <c r="P104" s="1"/>
  <c r="W101"/>
  <c r="W102"/>
  <c r="H101"/>
  <c r="H99"/>
  <c r="W104"/>
  <c r="S102"/>
  <c r="S103"/>
  <c r="S104"/>
  <c r="K102"/>
  <c r="K103"/>
  <c r="O102"/>
  <c r="R41"/>
  <c r="T41" s="1"/>
  <c r="R42"/>
  <c r="T42" s="1"/>
  <c r="W42" s="1"/>
  <c r="R40"/>
  <c r="T40" s="1"/>
  <c r="I52"/>
  <c r="J52" s="1"/>
  <c r="I53"/>
  <c r="I51"/>
  <c r="J51" s="1"/>
  <c r="AN150" l="1"/>
  <c r="L113"/>
  <c r="N113"/>
  <c r="J113"/>
  <c r="R134"/>
  <c r="P134"/>
  <c r="M134"/>
  <c r="J134"/>
  <c r="N134"/>
  <c r="I134"/>
  <c r="Q134"/>
  <c r="L134"/>
  <c r="I142"/>
  <c r="J142" s="1"/>
  <c r="M142"/>
  <c r="L142"/>
  <c r="T229"/>
  <c r="Q229"/>
  <c r="R229"/>
  <c r="K101"/>
  <c r="L101"/>
  <c r="K126"/>
  <c r="L126"/>
  <c r="P126"/>
  <c r="S126" s="1"/>
  <c r="K133"/>
  <c r="R133"/>
  <c r="J133"/>
  <c r="Q133"/>
  <c r="N133"/>
  <c r="L133"/>
  <c r="I133"/>
  <c r="P133"/>
  <c r="M133"/>
  <c r="Q231"/>
  <c r="S231" s="1"/>
  <c r="T231"/>
  <c r="R231"/>
  <c r="L99"/>
  <c r="I99"/>
  <c r="K125"/>
  <c r="K124" s="1"/>
  <c r="P125"/>
  <c r="L125"/>
  <c r="N125" s="1"/>
  <c r="L114"/>
  <c r="N114"/>
  <c r="J114"/>
  <c r="Q129"/>
  <c r="L129"/>
  <c r="N129"/>
  <c r="P129"/>
  <c r="R129"/>
  <c r="M129"/>
  <c r="I129"/>
  <c r="I378" s="1"/>
  <c r="L143"/>
  <c r="I143"/>
  <c r="J143" s="1"/>
  <c r="M143"/>
  <c r="S42"/>
  <c r="K104"/>
  <c r="AN104" s="1"/>
  <c r="K169"/>
  <c r="AN169" s="1"/>
  <c r="AN172"/>
  <c r="AN173"/>
  <c r="I139"/>
  <c r="L139"/>
  <c r="AN102"/>
  <c r="AN171"/>
  <c r="AN108"/>
  <c r="S36"/>
  <c r="N28"/>
  <c r="N29"/>
  <c r="P29" s="1"/>
  <c r="N30"/>
  <c r="P30" s="1"/>
  <c r="N31"/>
  <c r="P31" s="1"/>
  <c r="O17"/>
  <c r="S29"/>
  <c r="K241"/>
  <c r="AN241" s="1"/>
  <c r="K250"/>
  <c r="AN250" s="1"/>
  <c r="K251"/>
  <c r="AN251" s="1"/>
  <c r="K252"/>
  <c r="AN252" s="1"/>
  <c r="K253"/>
  <c r="AN253" s="1"/>
  <c r="H242"/>
  <c r="I326"/>
  <c r="I324"/>
  <c r="I325"/>
  <c r="S312"/>
  <c r="S313"/>
  <c r="S314"/>
  <c r="S315"/>
  <c r="S316"/>
  <c r="S311"/>
  <c r="O312"/>
  <c r="AN312" s="1"/>
  <c r="O313"/>
  <c r="AN313" s="1"/>
  <c r="O314"/>
  <c r="O315"/>
  <c r="O316"/>
  <c r="AN316" s="1"/>
  <c r="O311"/>
  <c r="I302"/>
  <c r="N302" s="1"/>
  <c r="H305"/>
  <c r="H308"/>
  <c r="H364"/>
  <c r="K364" s="1"/>
  <c r="H365"/>
  <c r="H363"/>
  <c r="K363" s="1"/>
  <c r="H331"/>
  <c r="H332"/>
  <c r="W333"/>
  <c r="S333"/>
  <c r="O333"/>
  <c r="H333"/>
  <c r="K333" s="1"/>
  <c r="H334"/>
  <c r="I338"/>
  <c r="K338" s="1"/>
  <c r="I337"/>
  <c r="K337" s="1"/>
  <c r="W341"/>
  <c r="I342"/>
  <c r="I343"/>
  <c r="I344"/>
  <c r="I347"/>
  <c r="I341"/>
  <c r="H352"/>
  <c r="H353"/>
  <c r="H351"/>
  <c r="K369"/>
  <c r="K370"/>
  <c r="K368"/>
  <c r="H357"/>
  <c r="I358"/>
  <c r="K360"/>
  <c r="O360"/>
  <c r="K365"/>
  <c r="H373"/>
  <c r="K78"/>
  <c r="G83"/>
  <c r="S87"/>
  <c r="O87"/>
  <c r="K87"/>
  <c r="S81"/>
  <c r="O81"/>
  <c r="K81"/>
  <c r="H74"/>
  <c r="K74" s="1"/>
  <c r="H73"/>
  <c r="H59"/>
  <c r="H60"/>
  <c r="H61"/>
  <c r="H62"/>
  <c r="H64"/>
  <c r="H65"/>
  <c r="H66"/>
  <c r="H67"/>
  <c r="H68"/>
  <c r="H69"/>
  <c r="H58"/>
  <c r="L19"/>
  <c r="H19"/>
  <c r="H17"/>
  <c r="K17" s="1"/>
  <c r="H16"/>
  <c r="H15"/>
  <c r="G175"/>
  <c r="G168"/>
  <c r="G162"/>
  <c r="G158"/>
  <c r="G153"/>
  <c r="G149"/>
  <c r="G141"/>
  <c r="G132"/>
  <c r="G128"/>
  <c r="G124"/>
  <c r="G121"/>
  <c r="G116"/>
  <c r="G112"/>
  <c r="G107"/>
  <c r="G98"/>
  <c r="G89"/>
  <c r="G77"/>
  <c r="G71"/>
  <c r="G294"/>
  <c r="G21"/>
  <c r="G14"/>
  <c r="G310"/>
  <c r="G340"/>
  <c r="G240"/>
  <c r="G228"/>
  <c r="G198"/>
  <c r="AN101" l="1"/>
  <c r="W231"/>
  <c r="AN231" s="1"/>
  <c r="U231"/>
  <c r="V231"/>
  <c r="T133"/>
  <c r="S133"/>
  <c r="N143"/>
  <c r="T129"/>
  <c r="V129" s="1"/>
  <c r="U129"/>
  <c r="P101"/>
  <c r="S101" s="1"/>
  <c r="O101"/>
  <c r="V229"/>
  <c r="U229"/>
  <c r="AN81"/>
  <c r="AN314"/>
  <c r="O133"/>
  <c r="J99"/>
  <c r="M99"/>
  <c r="N126"/>
  <c r="O126"/>
  <c r="AN126" s="1"/>
  <c r="T134"/>
  <c r="S134"/>
  <c r="AN315"/>
  <c r="S310"/>
  <c r="AN333"/>
  <c r="O310"/>
  <c r="AN311"/>
  <c r="L378"/>
  <c r="M139"/>
  <c r="M378" s="1"/>
  <c r="P139"/>
  <c r="Q139"/>
  <c r="N139"/>
  <c r="G106"/>
  <c r="H378"/>
  <c r="K367"/>
  <c r="G161"/>
  <c r="G189"/>
  <c r="G95"/>
  <c r="G94" s="1"/>
  <c r="G20" i="4"/>
  <c r="G19"/>
  <c r="U134" i="1" l="1"/>
  <c r="V134"/>
  <c r="N99"/>
  <c r="P99" s="1"/>
  <c r="J378"/>
  <c r="N378"/>
  <c r="AN310"/>
  <c r="V133"/>
  <c r="U133"/>
  <c r="W133" s="1"/>
  <c r="AN133" s="1"/>
  <c r="R139"/>
  <c r="T139"/>
  <c r="G103" i="4"/>
  <c r="G104"/>
  <c r="G105"/>
  <c r="G106"/>
  <c r="G102"/>
  <c r="G100"/>
  <c r="G99"/>
  <c r="G95"/>
  <c r="G96"/>
  <c r="G97"/>
  <c r="G89"/>
  <c r="G90"/>
  <c r="G91"/>
  <c r="G92"/>
  <c r="G93"/>
  <c r="G88"/>
  <c r="G84"/>
  <c r="G85"/>
  <c r="G86"/>
  <c r="G83"/>
  <c r="G78"/>
  <c r="G79"/>
  <c r="G80"/>
  <c r="G81"/>
  <c r="G77"/>
  <c r="G72"/>
  <c r="G73"/>
  <c r="G74"/>
  <c r="G75"/>
  <c r="G71"/>
  <c r="G67"/>
  <c r="G68"/>
  <c r="G66"/>
  <c r="G64"/>
  <c r="G63"/>
  <c r="G57"/>
  <c r="G58"/>
  <c r="G59"/>
  <c r="G60"/>
  <c r="G61"/>
  <c r="G56"/>
  <c r="G52"/>
  <c r="G53"/>
  <c r="G54"/>
  <c r="G51"/>
  <c r="G47"/>
  <c r="G48"/>
  <c r="G49"/>
  <c r="G46"/>
  <c r="G38"/>
  <c r="G39"/>
  <c r="G40"/>
  <c r="G41"/>
  <c r="G42"/>
  <c r="G43"/>
  <c r="G44"/>
  <c r="G37"/>
  <c r="G34"/>
  <c r="G35"/>
  <c r="G33"/>
  <c r="G28"/>
  <c r="G29"/>
  <c r="G30"/>
  <c r="G31"/>
  <c r="G25"/>
  <c r="G27"/>
  <c r="G21"/>
  <c r="G22"/>
  <c r="G23"/>
  <c r="G24"/>
  <c r="G17"/>
  <c r="G12"/>
  <c r="G13"/>
  <c r="G14"/>
  <c r="G15"/>
  <c r="G16"/>
  <c r="G11"/>
  <c r="G362" i="1"/>
  <c r="W110"/>
  <c r="G273"/>
  <c r="G293"/>
  <c r="G304"/>
  <c r="G307"/>
  <c r="G318"/>
  <c r="G336"/>
  <c r="G350"/>
  <c r="W91"/>
  <c r="W235"/>
  <c r="W236"/>
  <c r="W237"/>
  <c r="W238"/>
  <c r="W234"/>
  <c r="W358"/>
  <c r="W359"/>
  <c r="W360"/>
  <c r="W357"/>
  <c r="S360"/>
  <c r="K341"/>
  <c r="W334"/>
  <c r="W332"/>
  <c r="W331"/>
  <c r="W302"/>
  <c r="W301"/>
  <c r="W229"/>
  <c r="W224"/>
  <c r="W223" s="1"/>
  <c r="W155"/>
  <c r="AN155" s="1"/>
  <c r="W136"/>
  <c r="AN136" s="1"/>
  <c r="W103"/>
  <c r="W74"/>
  <c r="AN74" s="1"/>
  <c r="O60"/>
  <c r="S60"/>
  <c r="W60"/>
  <c r="W324"/>
  <c r="H8" i="5"/>
  <c r="S347" i="1"/>
  <c r="S344"/>
  <c r="S343"/>
  <c r="S342"/>
  <c r="S341"/>
  <c r="K159"/>
  <c r="K225"/>
  <c r="K224"/>
  <c r="AN70"/>
  <c r="AN88"/>
  <c r="AN93"/>
  <c r="AN97"/>
  <c r="AN201"/>
  <c r="AN222"/>
  <c r="AN226"/>
  <c r="AN232"/>
  <c r="AN239"/>
  <c r="AN20"/>
  <c r="AN26"/>
  <c r="AN32"/>
  <c r="AN38"/>
  <c r="AN44"/>
  <c r="AN49"/>
  <c r="AN55"/>
  <c r="K302"/>
  <c r="K301"/>
  <c r="W52"/>
  <c r="W51"/>
  <c r="W65"/>
  <c r="W113"/>
  <c r="W125"/>
  <c r="W124" s="1"/>
  <c r="K139"/>
  <c r="K164"/>
  <c r="O195"/>
  <c r="S225"/>
  <c r="S224"/>
  <c r="O225"/>
  <c r="O223" s="1"/>
  <c r="W242"/>
  <c r="S242"/>
  <c r="O242"/>
  <c r="K243"/>
  <c r="K242"/>
  <c r="S259"/>
  <c r="S260"/>
  <c r="S258"/>
  <c r="O259"/>
  <c r="AN259" s="1"/>
  <c r="O260"/>
  <c r="AN260" s="1"/>
  <c r="O258"/>
  <c r="W257"/>
  <c r="K257"/>
  <c r="S264"/>
  <c r="S265"/>
  <c r="S263"/>
  <c r="K265"/>
  <c r="K264"/>
  <c r="K263"/>
  <c r="S271"/>
  <c r="O271"/>
  <c r="S270"/>
  <c r="O270"/>
  <c r="S269"/>
  <c r="O269"/>
  <c r="S276"/>
  <c r="O276"/>
  <c r="S275"/>
  <c r="O275"/>
  <c r="S274"/>
  <c r="O274"/>
  <c r="W281"/>
  <c r="S281"/>
  <c r="W280"/>
  <c r="S280"/>
  <c r="W279"/>
  <c r="S279"/>
  <c r="O278"/>
  <c r="W286"/>
  <c r="S286"/>
  <c r="W285"/>
  <c r="S285"/>
  <c r="W284"/>
  <c r="S284"/>
  <c r="W291"/>
  <c r="W290"/>
  <c r="W289"/>
  <c r="S290"/>
  <c r="S291"/>
  <c r="AN291" s="1"/>
  <c r="S289"/>
  <c r="K308"/>
  <c r="W308"/>
  <c r="W307" s="1"/>
  <c r="S308"/>
  <c r="S307" s="1"/>
  <c r="O308"/>
  <c r="O307" s="1"/>
  <c r="W320"/>
  <c r="W321"/>
  <c r="W319"/>
  <c r="S320"/>
  <c r="S321"/>
  <c r="S319"/>
  <c r="O320"/>
  <c r="O321"/>
  <c r="K320"/>
  <c r="K321"/>
  <c r="AN321" s="1"/>
  <c r="K319"/>
  <c r="O319"/>
  <c r="O325"/>
  <c r="O326"/>
  <c r="O324"/>
  <c r="W325"/>
  <c r="W326"/>
  <c r="W327"/>
  <c r="K324"/>
  <c r="S327"/>
  <c r="S326"/>
  <c r="S325"/>
  <c r="S324"/>
  <c r="O327"/>
  <c r="K325"/>
  <c r="K326"/>
  <c r="AN326" s="1"/>
  <c r="K327"/>
  <c r="W338"/>
  <c r="W337"/>
  <c r="S338"/>
  <c r="S337"/>
  <c r="W353"/>
  <c r="W352"/>
  <c r="W351"/>
  <c r="S353"/>
  <c r="S352"/>
  <c r="S351"/>
  <c r="O353"/>
  <c r="O352"/>
  <c r="O351"/>
  <c r="K352"/>
  <c r="K353"/>
  <c r="K351"/>
  <c r="W365"/>
  <c r="W364"/>
  <c r="W363"/>
  <c r="S365"/>
  <c r="S364"/>
  <c r="S363"/>
  <c r="O365"/>
  <c r="AN365" s="1"/>
  <c r="O364"/>
  <c r="AN364" s="1"/>
  <c r="O363"/>
  <c r="K359"/>
  <c r="W370"/>
  <c r="W369"/>
  <c r="S369"/>
  <c r="S370"/>
  <c r="W368"/>
  <c r="S368"/>
  <c r="O368"/>
  <c r="O369"/>
  <c r="O370"/>
  <c r="W373"/>
  <c r="W372" s="1"/>
  <c r="S373"/>
  <c r="S372" s="1"/>
  <c r="O373"/>
  <c r="O372" s="1"/>
  <c r="K376"/>
  <c r="AN376" s="1"/>
  <c r="K373"/>
  <c r="AN370" l="1"/>
  <c r="AN353"/>
  <c r="S340"/>
  <c r="K307"/>
  <c r="AN307" s="1"/>
  <c r="AN308"/>
  <c r="G349"/>
  <c r="AN351"/>
  <c r="AN281"/>
  <c r="AN269"/>
  <c r="W356"/>
  <c r="AN368"/>
  <c r="AN369"/>
  <c r="AN352"/>
  <c r="AN325"/>
  <c r="AN320"/>
  <c r="AN280"/>
  <c r="AN274"/>
  <c r="AN276"/>
  <c r="AN270"/>
  <c r="AN258"/>
  <c r="K372"/>
  <c r="AN373"/>
  <c r="Q99"/>
  <c r="Q378" s="1"/>
  <c r="R99"/>
  <c r="T99" s="1"/>
  <c r="P378"/>
  <c r="R378"/>
  <c r="AN327"/>
  <c r="AN319"/>
  <c r="AN279"/>
  <c r="AN275"/>
  <c r="AN271"/>
  <c r="AN363"/>
  <c r="AN360"/>
  <c r="AN324"/>
  <c r="U139"/>
  <c r="V139"/>
  <c r="T378"/>
  <c r="K138"/>
  <c r="AN103"/>
  <c r="W278"/>
  <c r="K375"/>
  <c r="S273"/>
  <c r="AN242"/>
  <c r="AN224"/>
  <c r="W367"/>
  <c r="S367"/>
  <c r="G223"/>
  <c r="W233"/>
  <c r="G367"/>
  <c r="S336"/>
  <c r="S288"/>
  <c r="W350"/>
  <c r="W349" s="1"/>
  <c r="S350"/>
  <c r="S349" s="1"/>
  <c r="K262"/>
  <c r="K256" s="1"/>
  <c r="G10" i="4"/>
  <c r="W283" i="1"/>
  <c r="O257"/>
  <c r="W288"/>
  <c r="S268"/>
  <c r="W336"/>
  <c r="K300"/>
  <c r="K350"/>
  <c r="K349" s="1"/>
  <c r="S283"/>
  <c r="S278"/>
  <c r="O273"/>
  <c r="O268"/>
  <c r="S257"/>
  <c r="W323"/>
  <c r="O323"/>
  <c r="S223"/>
  <c r="O350"/>
  <c r="O349" s="1"/>
  <c r="O367"/>
  <c r="W375"/>
  <c r="S375"/>
  <c r="O375"/>
  <c r="W362"/>
  <c r="S362"/>
  <c r="O362"/>
  <c r="K362"/>
  <c r="K336"/>
  <c r="W330"/>
  <c r="S323"/>
  <c r="K323"/>
  <c r="W318"/>
  <c r="S318"/>
  <c r="O318"/>
  <c r="K318"/>
  <c r="AN318" s="1"/>
  <c r="K305"/>
  <c r="O305"/>
  <c r="O304" s="1"/>
  <c r="S305"/>
  <c r="S304" s="1"/>
  <c r="W300"/>
  <c r="AM307"/>
  <c r="AM304" s="1"/>
  <c r="AL307"/>
  <c r="AL304" s="1"/>
  <c r="AK307"/>
  <c r="AK304" s="1"/>
  <c r="AJ307"/>
  <c r="AJ304" s="1"/>
  <c r="AD307"/>
  <c r="AD304" s="1"/>
  <c r="AM300"/>
  <c r="AL300"/>
  <c r="AK300"/>
  <c r="AJ300"/>
  <c r="AD300"/>
  <c r="AM294"/>
  <c r="AL294"/>
  <c r="AK294"/>
  <c r="AJ294"/>
  <c r="AD294"/>
  <c r="W294"/>
  <c r="W293" s="1"/>
  <c r="S294"/>
  <c r="S293" s="1"/>
  <c r="K294"/>
  <c r="K293" s="1"/>
  <c r="AM293"/>
  <c r="AL293"/>
  <c r="AK293"/>
  <c r="AJ293"/>
  <c r="AI293"/>
  <c r="AD293"/>
  <c r="AM288"/>
  <c r="AL288"/>
  <c r="AK288"/>
  <c r="AJ288"/>
  <c r="AD288"/>
  <c r="K288"/>
  <c r="AM283"/>
  <c r="AL283"/>
  <c r="AK283"/>
  <c r="AJ283"/>
  <c r="AD283"/>
  <c r="K283"/>
  <c r="AM278"/>
  <c r="AL278"/>
  <c r="AK278"/>
  <c r="AJ278"/>
  <c r="AD278"/>
  <c r="K278"/>
  <c r="AM273"/>
  <c r="AL273"/>
  <c r="AK273"/>
  <c r="AJ273"/>
  <c r="AD273"/>
  <c r="W273"/>
  <c r="K273"/>
  <c r="K267" s="1"/>
  <c r="AM262"/>
  <c r="AL262"/>
  <c r="AK262"/>
  <c r="AJ262"/>
  <c r="AD262"/>
  <c r="W262"/>
  <c r="W256" s="1"/>
  <c r="S262"/>
  <c r="AM256"/>
  <c r="AL256"/>
  <c r="AK256"/>
  <c r="AJ256"/>
  <c r="AI256"/>
  <c r="AD256"/>
  <c r="AM242"/>
  <c r="AL242"/>
  <c r="AK242"/>
  <c r="AJ242"/>
  <c r="AD242"/>
  <c r="AM233"/>
  <c r="AL233"/>
  <c r="AK233"/>
  <c r="AJ233"/>
  <c r="AD233"/>
  <c r="AM228"/>
  <c r="AL228"/>
  <c r="AK228"/>
  <c r="AJ228"/>
  <c r="AD228"/>
  <c r="AM223"/>
  <c r="AL223"/>
  <c r="AK223"/>
  <c r="AJ223"/>
  <c r="AD223"/>
  <c r="K223"/>
  <c r="AM203"/>
  <c r="AL203"/>
  <c r="AK203"/>
  <c r="AJ203"/>
  <c r="AD203"/>
  <c r="AM195"/>
  <c r="AL195"/>
  <c r="AK195"/>
  <c r="AJ195"/>
  <c r="AD195"/>
  <c r="AM189"/>
  <c r="AL189"/>
  <c r="AK189"/>
  <c r="AJ189"/>
  <c r="AD189"/>
  <c r="AM185"/>
  <c r="AL185"/>
  <c r="AK185"/>
  <c r="AJ185"/>
  <c r="AD185"/>
  <c r="AM180"/>
  <c r="AL180"/>
  <c r="AK180"/>
  <c r="AJ180"/>
  <c r="AD180"/>
  <c r="AM175"/>
  <c r="AL175"/>
  <c r="AK175"/>
  <c r="AJ175"/>
  <c r="AI175"/>
  <c r="AD175"/>
  <c r="AM168"/>
  <c r="AL168"/>
  <c r="AK168"/>
  <c r="AJ168"/>
  <c r="AD168"/>
  <c r="AM162"/>
  <c r="AL162"/>
  <c r="AK162"/>
  <c r="AJ162"/>
  <c r="AD162"/>
  <c r="AM158"/>
  <c r="AM153" s="1"/>
  <c r="AM149" s="1"/>
  <c r="AM146" s="1"/>
  <c r="AL158"/>
  <c r="AL153" s="1"/>
  <c r="AL149" s="1"/>
  <c r="AL146" s="1"/>
  <c r="AK158"/>
  <c r="AK153" s="1"/>
  <c r="AK149" s="1"/>
  <c r="AJ158"/>
  <c r="AJ153" s="1"/>
  <c r="AJ149" s="1"/>
  <c r="AD158"/>
  <c r="AD153" s="1"/>
  <c r="AD149" s="1"/>
  <c r="AD146" s="1"/>
  <c r="K158"/>
  <c r="AM141"/>
  <c r="AM138" s="1"/>
  <c r="AL141"/>
  <c r="AL138" s="1"/>
  <c r="AK141"/>
  <c r="AK138" s="1"/>
  <c r="AJ141"/>
  <c r="AJ138" s="1"/>
  <c r="AD141"/>
  <c r="AD138" s="1"/>
  <c r="AM132"/>
  <c r="AL132"/>
  <c r="AK132"/>
  <c r="AJ132"/>
  <c r="AD132"/>
  <c r="AM128"/>
  <c r="AL128"/>
  <c r="AK128"/>
  <c r="AJ128"/>
  <c r="AI128"/>
  <c r="AD128"/>
  <c r="AM124"/>
  <c r="AL124"/>
  <c r="AK124"/>
  <c r="AJ124"/>
  <c r="AD124"/>
  <c r="AM121"/>
  <c r="AL121"/>
  <c r="AK121"/>
  <c r="AJ121"/>
  <c r="AD121"/>
  <c r="AM116"/>
  <c r="AL116"/>
  <c r="AK116"/>
  <c r="AJ116"/>
  <c r="AD116"/>
  <c r="AM112"/>
  <c r="AM107" s="1"/>
  <c r="AL112"/>
  <c r="AL107" s="1"/>
  <c r="AK112"/>
  <c r="AK107" s="1"/>
  <c r="AJ112"/>
  <c r="AJ107" s="1"/>
  <c r="AD112"/>
  <c r="AD107" s="1"/>
  <c r="AM98"/>
  <c r="AL98"/>
  <c r="AK98"/>
  <c r="AJ98"/>
  <c r="AD98"/>
  <c r="AM89"/>
  <c r="AL89"/>
  <c r="AK89"/>
  <c r="AJ89"/>
  <c r="AI89"/>
  <c r="AD89"/>
  <c r="AM83"/>
  <c r="AL83"/>
  <c r="AK83"/>
  <c r="AJ83"/>
  <c r="AI83"/>
  <c r="AD83"/>
  <c r="AM77"/>
  <c r="AL77"/>
  <c r="AK77"/>
  <c r="AJ77"/>
  <c r="AI77"/>
  <c r="AD77"/>
  <c r="O22"/>
  <c r="W200"/>
  <c r="W198" s="1"/>
  <c r="S200"/>
  <c r="S198" s="1"/>
  <c r="O200"/>
  <c r="O198" s="1"/>
  <c r="K200"/>
  <c r="W196"/>
  <c r="W195" s="1"/>
  <c r="S196"/>
  <c r="K196"/>
  <c r="AN196" s="1"/>
  <c r="W193"/>
  <c r="W192"/>
  <c r="W191"/>
  <c r="W190"/>
  <c r="S193"/>
  <c r="S192"/>
  <c r="S191"/>
  <c r="S190"/>
  <c r="O193"/>
  <c r="O192"/>
  <c r="O191"/>
  <c r="O190"/>
  <c r="K191"/>
  <c r="AN191" s="1"/>
  <c r="K192"/>
  <c r="AN192" s="1"/>
  <c r="K193"/>
  <c r="K190"/>
  <c r="AN190" s="1"/>
  <c r="S187"/>
  <c r="S186"/>
  <c r="O187"/>
  <c r="O186"/>
  <c r="K187"/>
  <c r="K186"/>
  <c r="W183"/>
  <c r="W182"/>
  <c r="W181"/>
  <c r="S183"/>
  <c r="S182"/>
  <c r="S181"/>
  <c r="O183"/>
  <c r="O182"/>
  <c r="O181"/>
  <c r="K182"/>
  <c r="AN182" s="1"/>
  <c r="K183"/>
  <c r="AN183" s="1"/>
  <c r="K181"/>
  <c r="K177"/>
  <c r="W176"/>
  <c r="S176"/>
  <c r="O176"/>
  <c r="K176"/>
  <c r="W170"/>
  <c r="S170"/>
  <c r="S168" s="1"/>
  <c r="O170"/>
  <c r="O168" s="1"/>
  <c r="K170"/>
  <c r="W159"/>
  <c r="W158" s="1"/>
  <c r="S159"/>
  <c r="AN159" s="1"/>
  <c r="O159"/>
  <c r="W154"/>
  <c r="W153" s="1"/>
  <c r="S154"/>
  <c r="S153" s="1"/>
  <c r="O154"/>
  <c r="O153" s="1"/>
  <c r="K154"/>
  <c r="W151"/>
  <c r="W149" s="1"/>
  <c r="S151"/>
  <c r="O151"/>
  <c r="O149" s="1"/>
  <c r="K151"/>
  <c r="W147"/>
  <c r="W146" s="1"/>
  <c r="S147"/>
  <c r="O147"/>
  <c r="K147"/>
  <c r="W130"/>
  <c r="W129"/>
  <c r="S130"/>
  <c r="S129"/>
  <c r="O130"/>
  <c r="O129"/>
  <c r="K130"/>
  <c r="K129"/>
  <c r="S125"/>
  <c r="S124" s="1"/>
  <c r="O125"/>
  <c r="W122"/>
  <c r="S122"/>
  <c r="O122"/>
  <c r="K122"/>
  <c r="W96"/>
  <c r="W95" s="1"/>
  <c r="S96"/>
  <c r="S95" s="1"/>
  <c r="O96"/>
  <c r="O95" s="1"/>
  <c r="K96"/>
  <c r="W86"/>
  <c r="W85"/>
  <c r="W84"/>
  <c r="S86"/>
  <c r="S85"/>
  <c r="S84"/>
  <c r="O86"/>
  <c r="O85"/>
  <c r="O84"/>
  <c r="K85"/>
  <c r="K86"/>
  <c r="K84"/>
  <c r="W80"/>
  <c r="W79"/>
  <c r="W78"/>
  <c r="S80"/>
  <c r="S79"/>
  <c r="S78"/>
  <c r="O78"/>
  <c r="K79"/>
  <c r="K80"/>
  <c r="W53"/>
  <c r="W50" s="1"/>
  <c r="S53"/>
  <c r="S52"/>
  <c r="S51"/>
  <c r="O53"/>
  <c r="O52"/>
  <c r="O51"/>
  <c r="K51"/>
  <c r="K52"/>
  <c r="K53"/>
  <c r="W48"/>
  <c r="W47"/>
  <c r="W46"/>
  <c r="S48"/>
  <c r="S47"/>
  <c r="S46"/>
  <c r="O48"/>
  <c r="O47"/>
  <c r="O46"/>
  <c r="K46"/>
  <c r="K47"/>
  <c r="K48"/>
  <c r="K43"/>
  <c r="W43"/>
  <c r="W41"/>
  <c r="W40"/>
  <c r="S43"/>
  <c r="S41"/>
  <c r="S40"/>
  <c r="O43"/>
  <c r="O41"/>
  <c r="O40"/>
  <c r="K40"/>
  <c r="K41"/>
  <c r="W37"/>
  <c r="W35"/>
  <c r="W34"/>
  <c r="S37"/>
  <c r="S35"/>
  <c r="S34"/>
  <c r="O37"/>
  <c r="O35"/>
  <c r="O34"/>
  <c r="K34"/>
  <c r="K35"/>
  <c r="K37"/>
  <c r="K31"/>
  <c r="W31"/>
  <c r="W30"/>
  <c r="W29"/>
  <c r="W28"/>
  <c r="S31"/>
  <c r="S30"/>
  <c r="S28"/>
  <c r="O31"/>
  <c r="O30"/>
  <c r="O29"/>
  <c r="O28"/>
  <c r="K28"/>
  <c r="K29"/>
  <c r="K30"/>
  <c r="K25"/>
  <c r="W25"/>
  <c r="W24"/>
  <c r="W23"/>
  <c r="W22"/>
  <c r="S25"/>
  <c r="S24"/>
  <c r="S23"/>
  <c r="S22"/>
  <c r="O25"/>
  <c r="O23"/>
  <c r="W19"/>
  <c r="W18"/>
  <c r="W16"/>
  <c r="W15"/>
  <c r="S19"/>
  <c r="S18"/>
  <c r="S16"/>
  <c r="S15"/>
  <c r="O19"/>
  <c r="O18"/>
  <c r="O16"/>
  <c r="O15"/>
  <c r="K22"/>
  <c r="K23"/>
  <c r="K24"/>
  <c r="K16"/>
  <c r="K18"/>
  <c r="K19"/>
  <c r="K15"/>
  <c r="G375"/>
  <c r="AN375" s="1"/>
  <c r="G288"/>
  <c r="W245"/>
  <c r="W244"/>
  <c r="W243"/>
  <c r="S245"/>
  <c r="S244"/>
  <c r="S243"/>
  <c r="O245"/>
  <c r="O240" s="1"/>
  <c r="O244"/>
  <c r="O243"/>
  <c r="K244"/>
  <c r="K245"/>
  <c r="K247"/>
  <c r="K248"/>
  <c r="K249"/>
  <c r="AN362" l="1"/>
  <c r="AN170"/>
  <c r="K168"/>
  <c r="U99"/>
  <c r="V99"/>
  <c r="AN349"/>
  <c r="AN85"/>
  <c r="AN273"/>
  <c r="W145"/>
  <c r="AN193"/>
  <c r="U378"/>
  <c r="AN350"/>
  <c r="AN151"/>
  <c r="K149"/>
  <c r="AN149" s="1"/>
  <c r="V378"/>
  <c r="W355"/>
  <c r="AN176"/>
  <c r="AN181"/>
  <c r="AN367"/>
  <c r="O146"/>
  <c r="AN147"/>
  <c r="AN129"/>
  <c r="AN130"/>
  <c r="O124"/>
  <c r="AN124" s="1"/>
  <c r="AN125"/>
  <c r="AN122"/>
  <c r="O83"/>
  <c r="AN86"/>
  <c r="AN84"/>
  <c r="AN78"/>
  <c r="O14"/>
  <c r="AN154"/>
  <c r="K153"/>
  <c r="AN153" s="1"/>
  <c r="AN200"/>
  <c r="K198"/>
  <c r="AN198" s="1"/>
  <c r="S256"/>
  <c r="K240"/>
  <c r="S83"/>
  <c r="K83"/>
  <c r="S77"/>
  <c r="K77"/>
  <c r="S27"/>
  <c r="AN225"/>
  <c r="G278"/>
  <c r="AN278" s="1"/>
  <c r="AN247"/>
  <c r="S14"/>
  <c r="W14"/>
  <c r="K39"/>
  <c r="W45"/>
  <c r="AN52"/>
  <c r="O185"/>
  <c r="AN25"/>
  <c r="AN31"/>
  <c r="S185"/>
  <c r="W240"/>
  <c r="O158"/>
  <c r="AN158" s="1"/>
  <c r="AO159"/>
  <c r="AN37"/>
  <c r="AN248"/>
  <c r="S21"/>
  <c r="AN249"/>
  <c r="AN244"/>
  <c r="AN15"/>
  <c r="AN28"/>
  <c r="W27"/>
  <c r="AN34"/>
  <c r="S33"/>
  <c r="AN35"/>
  <c r="O39"/>
  <c r="S45"/>
  <c r="S50"/>
  <c r="AN18"/>
  <c r="G45"/>
  <c r="G323"/>
  <c r="AN323" s="1"/>
  <c r="AN53"/>
  <c r="O33"/>
  <c r="AN43"/>
  <c r="S195"/>
  <c r="G257"/>
  <c r="O180"/>
  <c r="K175"/>
  <c r="K189"/>
  <c r="K128"/>
  <c r="K146"/>
  <c r="K21"/>
  <c r="S39"/>
  <c r="AN47"/>
  <c r="AN96"/>
  <c r="S180"/>
  <c r="K27"/>
  <c r="AN245"/>
  <c r="AN23"/>
  <c r="AN29"/>
  <c r="AN19"/>
  <c r="AN46"/>
  <c r="O50"/>
  <c r="S128"/>
  <c r="W168"/>
  <c r="K14"/>
  <c r="K33"/>
  <c r="W267"/>
  <c r="K195"/>
  <c r="K180"/>
  <c r="K304"/>
  <c r="K299" s="1"/>
  <c r="AN16"/>
  <c r="AN40"/>
  <c r="O128"/>
  <c r="O189"/>
  <c r="K121"/>
  <c r="AN22"/>
  <c r="AN30"/>
  <c r="S267"/>
  <c r="W77"/>
  <c r="W39"/>
  <c r="AN41"/>
  <c r="W33"/>
  <c r="W21"/>
  <c r="S158"/>
  <c r="S189"/>
  <c r="W189"/>
  <c r="W180"/>
  <c r="K45"/>
  <c r="O45"/>
  <c r="O27"/>
  <c r="K50"/>
  <c r="W83"/>
  <c r="W121"/>
  <c r="S121"/>
  <c r="O121"/>
  <c r="W128"/>
  <c r="S149"/>
  <c r="S146" s="1"/>
  <c r="K185"/>
  <c r="S240"/>
  <c r="AK145"/>
  <c r="AK146"/>
  <c r="AJ146"/>
  <c r="AJ145"/>
  <c r="AD145"/>
  <c r="AL145"/>
  <c r="AM145"/>
  <c r="W177"/>
  <c r="W175" s="1"/>
  <c r="S177"/>
  <c r="S175" s="1"/>
  <c r="O177"/>
  <c r="O175" s="1"/>
  <c r="W163"/>
  <c r="W164"/>
  <c r="W165"/>
  <c r="S163"/>
  <c r="S164"/>
  <c r="S165"/>
  <c r="O163"/>
  <c r="O164"/>
  <c r="O165"/>
  <c r="K163"/>
  <c r="AN163" s="1"/>
  <c r="K165"/>
  <c r="W166"/>
  <c r="S166"/>
  <c r="K166"/>
  <c r="O166"/>
  <c r="AI159"/>
  <c r="B8" i="5"/>
  <c r="B5"/>
  <c r="B4"/>
  <c r="B6"/>
  <c r="B3"/>
  <c r="H98" i="4"/>
  <c r="H94"/>
  <c r="H87"/>
  <c r="G98"/>
  <c r="G94"/>
  <c r="G87"/>
  <c r="G82"/>
  <c r="G76"/>
  <c r="G70"/>
  <c r="G65"/>
  <c r="G62"/>
  <c r="G55"/>
  <c r="G50"/>
  <c r="G45"/>
  <c r="G36"/>
  <c r="G32"/>
  <c r="G26"/>
  <c r="G18"/>
  <c r="G9" s="1"/>
  <c r="G101"/>
  <c r="AN165" i="1" l="1"/>
  <c r="AN175"/>
  <c r="AN189"/>
  <c r="AN168"/>
  <c r="AN164"/>
  <c r="AN177"/>
  <c r="AN257"/>
  <c r="O145"/>
  <c r="AN121"/>
  <c r="AN166"/>
  <c r="AN83"/>
  <c r="AN128"/>
  <c r="S179"/>
  <c r="O179"/>
  <c r="K179"/>
  <c r="W161"/>
  <c r="S161"/>
  <c r="K13"/>
  <c r="AN240"/>
  <c r="AO166"/>
  <c r="G50"/>
  <c r="G146"/>
  <c r="AI158"/>
  <c r="AI153" s="1"/>
  <c r="AN243"/>
  <c r="AN48"/>
  <c r="G180"/>
  <c r="AN180" s="1"/>
  <c r="AN51"/>
  <c r="S13"/>
  <c r="G69" i="4"/>
  <c r="O162" i="1"/>
  <c r="O161" s="1"/>
  <c r="S162"/>
  <c r="S145"/>
  <c r="K162"/>
  <c r="W13"/>
  <c r="W162"/>
  <c r="AN95"/>
  <c r="H50" i="4"/>
  <c r="L50"/>
  <c r="M50"/>
  <c r="M36"/>
  <c r="L36"/>
  <c r="O39"/>
  <c r="M101"/>
  <c r="L101"/>
  <c r="H101"/>
  <c r="H69" s="1"/>
  <c r="M98"/>
  <c r="M94"/>
  <c r="M87"/>
  <c r="L87"/>
  <c r="M82"/>
  <c r="O82" s="1"/>
  <c r="L76"/>
  <c r="M70"/>
  <c r="M65"/>
  <c r="L65"/>
  <c r="H65"/>
  <c r="H62"/>
  <c r="L62"/>
  <c r="M55"/>
  <c r="L55"/>
  <c r="M45"/>
  <c r="O45" s="1"/>
  <c r="M26"/>
  <c r="O26" s="1"/>
  <c r="M18"/>
  <c r="L18"/>
  <c r="M10"/>
  <c r="L10"/>
  <c r="L98"/>
  <c r="M32"/>
  <c r="O32" s="1"/>
  <c r="H18"/>
  <c r="M107"/>
  <c r="L107"/>
  <c r="H107"/>
  <c r="O107" s="1"/>
  <c r="G107"/>
  <c r="N69"/>
  <c r="N9"/>
  <c r="K9"/>
  <c r="J9"/>
  <c r="I9"/>
  <c r="O102"/>
  <c r="O103"/>
  <c r="O104"/>
  <c r="O105"/>
  <c r="O106"/>
  <c r="O100"/>
  <c r="O99"/>
  <c r="L94"/>
  <c r="O89"/>
  <c r="O90"/>
  <c r="O91"/>
  <c r="O92"/>
  <c r="O93"/>
  <c r="O88"/>
  <c r="O83"/>
  <c r="O84"/>
  <c r="O85"/>
  <c r="O86"/>
  <c r="O95"/>
  <c r="O96"/>
  <c r="O97"/>
  <c r="O81"/>
  <c r="O77"/>
  <c r="O78"/>
  <c r="O79"/>
  <c r="O80"/>
  <c r="O75"/>
  <c r="O74"/>
  <c r="O73"/>
  <c r="O72"/>
  <c r="O71"/>
  <c r="O68"/>
  <c r="O67"/>
  <c r="O66"/>
  <c r="O76"/>
  <c r="N64"/>
  <c r="O63"/>
  <c r="O64"/>
  <c r="M62"/>
  <c r="O56"/>
  <c r="O57"/>
  <c r="O58"/>
  <c r="O59"/>
  <c r="O60"/>
  <c r="O61"/>
  <c r="O51"/>
  <c r="O52"/>
  <c r="O53"/>
  <c r="O54"/>
  <c r="N50"/>
  <c r="O46"/>
  <c r="O47"/>
  <c r="O48"/>
  <c r="O49"/>
  <c r="O44"/>
  <c r="O37"/>
  <c r="O38"/>
  <c r="O41"/>
  <c r="O42"/>
  <c r="O43"/>
  <c r="H36"/>
  <c r="I36"/>
  <c r="J36"/>
  <c r="K36"/>
  <c r="N36"/>
  <c r="O33"/>
  <c r="O34"/>
  <c r="O35"/>
  <c r="O27"/>
  <c r="O28"/>
  <c r="O29"/>
  <c r="O30"/>
  <c r="O31"/>
  <c r="O21"/>
  <c r="O22"/>
  <c r="O23"/>
  <c r="O24"/>
  <c r="O25"/>
  <c r="O20"/>
  <c r="O12"/>
  <c r="O13"/>
  <c r="O14"/>
  <c r="O15"/>
  <c r="O16"/>
  <c r="O17"/>
  <c r="O11"/>
  <c r="W221" i="1"/>
  <c r="W220"/>
  <c r="W219"/>
  <c r="W218"/>
  <c r="W217"/>
  <c r="W216"/>
  <c r="W215"/>
  <c r="W214"/>
  <c r="W213"/>
  <c r="W212"/>
  <c r="W211"/>
  <c r="W210"/>
  <c r="W209"/>
  <c r="W208"/>
  <c r="W207"/>
  <c r="W206"/>
  <c r="W205"/>
  <c r="W204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4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K205"/>
  <c r="K206"/>
  <c r="K207"/>
  <c r="K208"/>
  <c r="K209"/>
  <c r="K210"/>
  <c r="K211"/>
  <c r="K213"/>
  <c r="K214"/>
  <c r="K215"/>
  <c r="K216"/>
  <c r="K217"/>
  <c r="K218"/>
  <c r="K219"/>
  <c r="K220"/>
  <c r="K221"/>
  <c r="K204"/>
  <c r="W69"/>
  <c r="W68"/>
  <c r="W67"/>
  <c r="W66"/>
  <c r="W64"/>
  <c r="W63"/>
  <c r="AN63" s="1"/>
  <c r="W62"/>
  <c r="W61"/>
  <c r="W59"/>
  <c r="W58"/>
  <c r="S69"/>
  <c r="S68"/>
  <c r="S67"/>
  <c r="S66"/>
  <c r="S65"/>
  <c r="S64"/>
  <c r="S63"/>
  <c r="S62"/>
  <c r="S61"/>
  <c r="S59"/>
  <c r="S58"/>
  <c r="O69"/>
  <c r="O68"/>
  <c r="O67"/>
  <c r="O66"/>
  <c r="O65"/>
  <c r="O64"/>
  <c r="O63"/>
  <c r="O62"/>
  <c r="O61"/>
  <c r="O59"/>
  <c r="O58"/>
  <c r="K59"/>
  <c r="K60"/>
  <c r="K61"/>
  <c r="K62"/>
  <c r="K63"/>
  <c r="K64"/>
  <c r="K65"/>
  <c r="K66"/>
  <c r="K67"/>
  <c r="K68"/>
  <c r="K69"/>
  <c r="K58"/>
  <c r="S359"/>
  <c r="S358"/>
  <c r="S357"/>
  <c r="O359"/>
  <c r="O358"/>
  <c r="O357"/>
  <c r="K358"/>
  <c r="K357"/>
  <c r="W347"/>
  <c r="W344"/>
  <c r="W343"/>
  <c r="W342"/>
  <c r="O347"/>
  <c r="O344"/>
  <c r="O343"/>
  <c r="O342"/>
  <c r="O341"/>
  <c r="K342"/>
  <c r="AN342" s="1"/>
  <c r="K343"/>
  <c r="AN343" s="1"/>
  <c r="K344"/>
  <c r="K347"/>
  <c r="O338"/>
  <c r="AN338" s="1"/>
  <c r="O337"/>
  <c r="AN337" s="1"/>
  <c r="K332"/>
  <c r="S334"/>
  <c r="S332"/>
  <c r="S331"/>
  <c r="O334"/>
  <c r="O332"/>
  <c r="O331"/>
  <c r="W305"/>
  <c r="AN305" s="1"/>
  <c r="S302"/>
  <c r="S301"/>
  <c r="O302"/>
  <c r="AN302" s="1"/>
  <c r="O301"/>
  <c r="AN301" s="1"/>
  <c r="O296"/>
  <c r="AN296" s="1"/>
  <c r="O297"/>
  <c r="AN297" s="1"/>
  <c r="O295"/>
  <c r="AN295" s="1"/>
  <c r="O290"/>
  <c r="AN290" s="1"/>
  <c r="O289"/>
  <c r="AN289" s="1"/>
  <c r="O286"/>
  <c r="AN286" s="1"/>
  <c r="O285"/>
  <c r="AN285" s="1"/>
  <c r="O284"/>
  <c r="AN284" s="1"/>
  <c r="O264"/>
  <c r="AN264" s="1"/>
  <c r="O265"/>
  <c r="AN265" s="1"/>
  <c r="O263"/>
  <c r="AN263" s="1"/>
  <c r="S238"/>
  <c r="S237"/>
  <c r="S236"/>
  <c r="S235"/>
  <c r="S234"/>
  <c r="O238"/>
  <c r="O237"/>
  <c r="O236"/>
  <c r="O235"/>
  <c r="O234"/>
  <c r="K235"/>
  <c r="K236"/>
  <c r="K237"/>
  <c r="K238"/>
  <c r="K234"/>
  <c r="W230"/>
  <c r="S230"/>
  <c r="S229"/>
  <c r="O230"/>
  <c r="O229"/>
  <c r="K230"/>
  <c r="K229"/>
  <c r="W187"/>
  <c r="AN187" s="1"/>
  <c r="W186"/>
  <c r="AN186" s="1"/>
  <c r="W143"/>
  <c r="W142"/>
  <c r="S143"/>
  <c r="S142"/>
  <c r="O143"/>
  <c r="O142"/>
  <c r="K143"/>
  <c r="K142"/>
  <c r="W139"/>
  <c r="W138" s="1"/>
  <c r="S139"/>
  <c r="S138" s="1"/>
  <c r="O139"/>
  <c r="W135"/>
  <c r="W134"/>
  <c r="S135"/>
  <c r="S132" s="1"/>
  <c r="O135"/>
  <c r="O134"/>
  <c r="O132" s="1"/>
  <c r="K135"/>
  <c r="K134"/>
  <c r="W118"/>
  <c r="W117"/>
  <c r="S118"/>
  <c r="S117"/>
  <c r="O118"/>
  <c r="O117"/>
  <c r="K118"/>
  <c r="K117"/>
  <c r="W114"/>
  <c r="W112" s="1"/>
  <c r="S114"/>
  <c r="S113"/>
  <c r="O114"/>
  <c r="O113"/>
  <c r="K114"/>
  <c r="AN114" s="1"/>
  <c r="K113"/>
  <c r="S110"/>
  <c r="S107" s="1"/>
  <c r="O110"/>
  <c r="O107" s="1"/>
  <c r="K110"/>
  <c r="K107" s="1"/>
  <c r="W100"/>
  <c r="W98" s="1"/>
  <c r="W99"/>
  <c r="S100"/>
  <c r="S99"/>
  <c r="O100"/>
  <c r="O98" s="1"/>
  <c r="O99"/>
  <c r="K100"/>
  <c r="K99"/>
  <c r="W92"/>
  <c r="W90"/>
  <c r="S92"/>
  <c r="S91"/>
  <c r="S90"/>
  <c r="O92"/>
  <c r="O91"/>
  <c r="O90"/>
  <c r="K92"/>
  <c r="K91"/>
  <c r="K90"/>
  <c r="W75"/>
  <c r="W73"/>
  <c r="W72"/>
  <c r="S75"/>
  <c r="S73"/>
  <c r="S72"/>
  <c r="O75"/>
  <c r="O73"/>
  <c r="O72"/>
  <c r="K73"/>
  <c r="K72"/>
  <c r="O340" l="1"/>
  <c r="AN341"/>
  <c r="AN332"/>
  <c r="W340"/>
  <c r="W329" s="1"/>
  <c r="W107"/>
  <c r="S356"/>
  <c r="S355" s="1"/>
  <c r="AN357"/>
  <c r="K356"/>
  <c r="K355" s="1"/>
  <c r="O356"/>
  <c r="O355" s="1"/>
  <c r="AN359"/>
  <c r="AN135"/>
  <c r="W132"/>
  <c r="W120" s="1"/>
  <c r="AN358"/>
  <c r="AN344"/>
  <c r="AN347"/>
  <c r="K340"/>
  <c r="AN340" s="1"/>
  <c r="AN146"/>
  <c r="G145"/>
  <c r="AN143"/>
  <c r="AN139"/>
  <c r="AN134"/>
  <c r="K132"/>
  <c r="AN118"/>
  <c r="AN113"/>
  <c r="S98"/>
  <c r="S94" s="1"/>
  <c r="W94"/>
  <c r="AN100"/>
  <c r="K98"/>
  <c r="AN98" s="1"/>
  <c r="K161"/>
  <c r="AN161" s="1"/>
  <c r="AN162"/>
  <c r="AN142"/>
  <c r="AN117"/>
  <c r="AN110"/>
  <c r="AN208"/>
  <c r="O71"/>
  <c r="AN91"/>
  <c r="G138"/>
  <c r="AN234"/>
  <c r="O57"/>
  <c r="S57"/>
  <c r="S112"/>
  <c r="W141"/>
  <c r="AN221"/>
  <c r="AN213"/>
  <c r="AN204"/>
  <c r="AN205"/>
  <c r="AN72"/>
  <c r="AN238"/>
  <c r="AN220"/>
  <c r="AN236"/>
  <c r="AN62"/>
  <c r="AN73"/>
  <c r="O116"/>
  <c r="AN92"/>
  <c r="AN229"/>
  <c r="AN65"/>
  <c r="AN59"/>
  <c r="AN216"/>
  <c r="AN211"/>
  <c r="AN207"/>
  <c r="AN217"/>
  <c r="AN218"/>
  <c r="AN209"/>
  <c r="AN60"/>
  <c r="AN210"/>
  <c r="AN206"/>
  <c r="AN99"/>
  <c r="AN67"/>
  <c r="W116"/>
  <c r="AN230"/>
  <c r="AN237"/>
  <c r="AN66"/>
  <c r="AN219"/>
  <c r="AN215"/>
  <c r="AN214"/>
  <c r="L69" i="4"/>
  <c r="M69"/>
  <c r="H9"/>
  <c r="H8" s="1"/>
  <c r="L9"/>
  <c r="L8" s="1"/>
  <c r="W57" i="1"/>
  <c r="O330"/>
  <c r="AN68"/>
  <c r="S228"/>
  <c r="O283"/>
  <c r="O288"/>
  <c r="AN288" s="1"/>
  <c r="O94"/>
  <c r="W71"/>
  <c r="S116"/>
  <c r="W89"/>
  <c r="S233"/>
  <c r="AN64"/>
  <c r="O203"/>
  <c r="O202" s="1"/>
  <c r="W203"/>
  <c r="AN107"/>
  <c r="K112"/>
  <c r="AN112" s="1"/>
  <c r="K233"/>
  <c r="O262"/>
  <c r="O256" s="1"/>
  <c r="O300"/>
  <c r="O299" s="1"/>
  <c r="W304"/>
  <c r="S71"/>
  <c r="S203"/>
  <c r="S202" s="1"/>
  <c r="S89"/>
  <c r="AN61"/>
  <c r="AN69"/>
  <c r="K57"/>
  <c r="K116"/>
  <c r="O138"/>
  <c r="K228"/>
  <c r="K145"/>
  <c r="W185"/>
  <c r="W179" s="1"/>
  <c r="S300"/>
  <c r="S299" s="1"/>
  <c r="O233"/>
  <c r="O89"/>
  <c r="K89"/>
  <c r="O112"/>
  <c r="S141"/>
  <c r="O141"/>
  <c r="K141"/>
  <c r="W228"/>
  <c r="O228"/>
  <c r="O294"/>
  <c r="S330"/>
  <c r="O336"/>
  <c r="AN336" s="1"/>
  <c r="M9" i="4"/>
  <c r="G8"/>
  <c r="Q3" s="1"/>
  <c r="O101"/>
  <c r="O70"/>
  <c r="O18"/>
  <c r="O10"/>
  <c r="O98"/>
  <c r="O94"/>
  <c r="O87"/>
  <c r="O62"/>
  <c r="O65"/>
  <c r="O50"/>
  <c r="O55"/>
  <c r="O36"/>
  <c r="W255" i="1" l="1"/>
  <c r="W299"/>
  <c r="AN304"/>
  <c r="AN132"/>
  <c r="W106"/>
  <c r="O293"/>
  <c r="AN293" s="1"/>
  <c r="AN294"/>
  <c r="AN145"/>
  <c r="AN138"/>
  <c r="G120"/>
  <c r="O106"/>
  <c r="K94"/>
  <c r="S56"/>
  <c r="W56"/>
  <c r="AN141"/>
  <c r="AN116"/>
  <c r="K106"/>
  <c r="S120"/>
  <c r="K120"/>
  <c r="O120"/>
  <c r="AN90"/>
  <c r="S227"/>
  <c r="S106"/>
  <c r="G233"/>
  <c r="G227" s="1"/>
  <c r="G356"/>
  <c r="AN356" s="1"/>
  <c r="G283"/>
  <c r="AN283" s="1"/>
  <c r="K227"/>
  <c r="AN235"/>
  <c r="G57"/>
  <c r="G300"/>
  <c r="M8" i="4"/>
  <c r="O9"/>
  <c r="AN58" i="1"/>
  <c r="O267"/>
  <c r="O329"/>
  <c r="S329"/>
  <c r="O227"/>
  <c r="W202"/>
  <c r="O8" i="4"/>
  <c r="O69"/>
  <c r="AN300" i="1" l="1"/>
  <c r="G299"/>
  <c r="AN299" s="1"/>
  <c r="AO299" s="1"/>
  <c r="AN106"/>
  <c r="AN120"/>
  <c r="S12"/>
  <c r="AN57"/>
  <c r="G56"/>
  <c r="O255"/>
  <c r="S255"/>
  <c r="AO32" l="1"/>
  <c r="AO38"/>
  <c r="AO44"/>
  <c r="AO49"/>
  <c r="AO70"/>
  <c r="AO76"/>
  <c r="AO82"/>
  <c r="AO93"/>
  <c r="AO123"/>
  <c r="AO127"/>
  <c r="AO137"/>
  <c r="AO140"/>
  <c r="AO142"/>
  <c r="AO143"/>
  <c r="AO144"/>
  <c r="AO151"/>
  <c r="AO152"/>
  <c r="AO160"/>
  <c r="AO163"/>
  <c r="AO164"/>
  <c r="AO165"/>
  <c r="AO167"/>
  <c r="AO170"/>
  <c r="AO172"/>
  <c r="AO174"/>
  <c r="AO176"/>
  <c r="AO177"/>
  <c r="AO178"/>
  <c r="AO182"/>
  <c r="AO183"/>
  <c r="AO184"/>
  <c r="AO186"/>
  <c r="AO187"/>
  <c r="AO188"/>
  <c r="AO190"/>
  <c r="AO191"/>
  <c r="AO192"/>
  <c r="AO193"/>
  <c r="AO194"/>
  <c r="AO196"/>
  <c r="AO197"/>
  <c r="AO200"/>
  <c r="AO201"/>
  <c r="AO204"/>
  <c r="AO205"/>
  <c r="AO206"/>
  <c r="AO207"/>
  <c r="AO208"/>
  <c r="AO209"/>
  <c r="AO210"/>
  <c r="AO211"/>
  <c r="AO213"/>
  <c r="AO214"/>
  <c r="AO215"/>
  <c r="AO216"/>
  <c r="AO217"/>
  <c r="AO218"/>
  <c r="AO219"/>
  <c r="AO220"/>
  <c r="AO221"/>
  <c r="AO222"/>
  <c r="AO224"/>
  <c r="AO225"/>
  <c r="AO226"/>
  <c r="AO229"/>
  <c r="AO230"/>
  <c r="AO232"/>
  <c r="AO234"/>
  <c r="AO235"/>
  <c r="AO236"/>
  <c r="AO237"/>
  <c r="AO238"/>
  <c r="AO239"/>
  <c r="AO242"/>
  <c r="AO243"/>
  <c r="AO244"/>
  <c r="AO245"/>
  <c r="AO247"/>
  <c r="AO248"/>
  <c r="AO249"/>
  <c r="AO254"/>
  <c r="AO263"/>
  <c r="AO264"/>
  <c r="AO265"/>
  <c r="AO266"/>
  <c r="AO269"/>
  <c r="AO270"/>
  <c r="AO271"/>
  <c r="AO272"/>
  <c r="AO274"/>
  <c r="AO275"/>
  <c r="AO276"/>
  <c r="AO277"/>
  <c r="AO279"/>
  <c r="AO280"/>
  <c r="AO281"/>
  <c r="AO282"/>
  <c r="AO284"/>
  <c r="AO285"/>
  <c r="AO286"/>
  <c r="AO287"/>
  <c r="AO289"/>
  <c r="AO290"/>
  <c r="AO292"/>
  <c r="AO295"/>
  <c r="AO296"/>
  <c r="AO297"/>
  <c r="AO301"/>
  <c r="AO302"/>
  <c r="AO303"/>
  <c r="AO305"/>
  <c r="AO306"/>
  <c r="AO308"/>
  <c r="AO309"/>
  <c r="AO332"/>
  <c r="AO335"/>
  <c r="AO337"/>
  <c r="AO338"/>
  <c r="AO339"/>
  <c r="AO342"/>
  <c r="AO343"/>
  <c r="AO344"/>
  <c r="AO347"/>
  <c r="AO348"/>
  <c r="AO357"/>
  <c r="AO358"/>
  <c r="AO359"/>
  <c r="AO361"/>
  <c r="AO373"/>
  <c r="AO377"/>
  <c r="X10" l="1"/>
  <c r="AB28" i="2" l="1"/>
  <c r="AD28"/>
  <c r="P28"/>
  <c r="Q28"/>
  <c r="X28" s="1"/>
  <c r="R28"/>
  <c r="AA28" s="1"/>
  <c r="S28"/>
  <c r="T28"/>
  <c r="AC28" s="1"/>
  <c r="U28"/>
  <c r="V28"/>
  <c r="W28"/>
  <c r="AF28" s="1"/>
  <c r="Z28"/>
  <c r="AE28"/>
  <c r="G350"/>
  <c r="G345"/>
  <c r="G336"/>
  <c r="G332"/>
  <c r="G327"/>
  <c r="G323"/>
  <c r="G320"/>
  <c r="G314"/>
  <c r="G310"/>
  <c r="G304"/>
  <c r="G303" s="1"/>
  <c r="G299"/>
  <c r="G294"/>
  <c r="G289"/>
  <c r="G284"/>
  <c r="G279"/>
  <c r="G268"/>
  <c r="G263"/>
  <c r="G251"/>
  <c r="G242"/>
  <c r="G237"/>
  <c r="G231"/>
  <c r="G211"/>
  <c r="G210" s="1"/>
  <c r="G207"/>
  <c r="G204"/>
  <c r="G201"/>
  <c r="G195"/>
  <c r="G191"/>
  <c r="G187"/>
  <c r="G180"/>
  <c r="G176"/>
  <c r="G170"/>
  <c r="G164"/>
  <c r="G156"/>
  <c r="G152"/>
  <c r="G147"/>
  <c r="G144"/>
  <c r="G141"/>
  <c r="G137"/>
  <c r="G134"/>
  <c r="G131"/>
  <c r="G127"/>
  <c r="G121"/>
  <c r="G116"/>
  <c r="G110"/>
  <c r="G103"/>
  <c r="G100"/>
  <c r="G99" s="1"/>
  <c r="G93"/>
  <c r="G88"/>
  <c r="G82"/>
  <c r="G74"/>
  <c r="G60"/>
  <c r="G53"/>
  <c r="G47"/>
  <c r="G41"/>
  <c r="G35"/>
  <c r="G29"/>
  <c r="G23"/>
  <c r="G15"/>
  <c r="AP73" i="1"/>
  <c r="AN14"/>
  <c r="AO14" l="1"/>
  <c r="AO57"/>
  <c r="AG28" i="2"/>
  <c r="O28"/>
  <c r="Y28" s="1"/>
  <c r="G14"/>
  <c r="G151"/>
  <c r="G344"/>
  <c r="G278"/>
  <c r="G309"/>
  <c r="G326"/>
  <c r="G59"/>
  <c r="G109"/>
  <c r="G186"/>
  <c r="G236"/>
  <c r="G126"/>
  <c r="G262"/>
  <c r="G261" s="1"/>
  <c r="G163"/>
  <c r="G13" l="1"/>
  <c r="G12" s="1"/>
  <c r="G262" i="1" l="1"/>
  <c r="AN262" l="1"/>
  <c r="AO262" s="1"/>
  <c r="G256"/>
  <c r="AI200"/>
  <c r="AE200"/>
  <c r="AI196"/>
  <c r="AE196"/>
  <c r="G195"/>
  <c r="AN195" s="1"/>
  <c r="AN256" l="1"/>
  <c r="AO198"/>
  <c r="AO158"/>
  <c r="AO195"/>
  <c r="AO175"/>
  <c r="AN89"/>
  <c r="AO124" l="1"/>
  <c r="AO116"/>
  <c r="AO121"/>
  <c r="AO107"/>
  <c r="AB53"/>
  <c r="AA52"/>
  <c r="AA51"/>
  <c r="K22" i="3"/>
  <c r="J22"/>
  <c r="I22"/>
  <c r="H22"/>
  <c r="F22"/>
  <c r="E22"/>
  <c r="D22"/>
  <c r="C22"/>
  <c r="G20"/>
  <c r="B20"/>
  <c r="G19"/>
  <c r="B19"/>
  <c r="G18"/>
  <c r="B18"/>
  <c r="G17"/>
  <c r="B17"/>
  <c r="G16"/>
  <c r="B16"/>
  <c r="G15"/>
  <c r="B15"/>
  <c r="G14"/>
  <c r="B14"/>
  <c r="G13"/>
  <c r="B13"/>
  <c r="G12"/>
  <c r="B12"/>
  <c r="G11"/>
  <c r="B11"/>
  <c r="G10"/>
  <c r="B10"/>
  <c r="G9"/>
  <c r="B9"/>
  <c r="G8"/>
  <c r="B8"/>
  <c r="G7"/>
  <c r="B7"/>
  <c r="G6"/>
  <c r="B6"/>
  <c r="G5"/>
  <c r="B5"/>
  <c r="B22" s="1"/>
  <c r="G4"/>
  <c r="B4"/>
  <c r="G3"/>
  <c r="G22" s="1"/>
  <c r="B3"/>
  <c r="AF86" i="2"/>
  <c r="AE86"/>
  <c r="AD86"/>
  <c r="AC86"/>
  <c r="AB86"/>
  <c r="AA86"/>
  <c r="Z86"/>
  <c r="X86"/>
  <c r="Y86" s="1"/>
  <c r="O86"/>
  <c r="AD85"/>
  <c r="AC85"/>
  <c r="AB85"/>
  <c r="AA85"/>
  <c r="V85"/>
  <c r="AE85" s="1"/>
  <c r="Q85"/>
  <c r="Q84" s="1"/>
  <c r="O85"/>
  <c r="U84"/>
  <c r="AD84" s="1"/>
  <c r="T84"/>
  <c r="S84"/>
  <c r="R84"/>
  <c r="P84"/>
  <c r="AF83"/>
  <c r="AE83"/>
  <c r="AD83"/>
  <c r="AC83"/>
  <c r="AB83"/>
  <c r="AA83"/>
  <c r="Z83"/>
  <c r="X83"/>
  <c r="O83"/>
  <c r="AB82"/>
  <c r="W82"/>
  <c r="V82"/>
  <c r="AE82" s="1"/>
  <c r="U82"/>
  <c r="T82"/>
  <c r="S82"/>
  <c r="R82"/>
  <c r="Q82"/>
  <c r="P82"/>
  <c r="AF81"/>
  <c r="AE81"/>
  <c r="AD81"/>
  <c r="AC81"/>
  <c r="AB81"/>
  <c r="AA81"/>
  <c r="Z81"/>
  <c r="X81"/>
  <c r="O81"/>
  <c r="AF80"/>
  <c r="AE80"/>
  <c r="AD80"/>
  <c r="AC80"/>
  <c r="AB80"/>
  <c r="AA80"/>
  <c r="Z80"/>
  <c r="X80"/>
  <c r="O80"/>
  <c r="AE79"/>
  <c r="AD79"/>
  <c r="AC79"/>
  <c r="AB79"/>
  <c r="AA79"/>
  <c r="Z79"/>
  <c r="W79"/>
  <c r="W78" s="1"/>
  <c r="O79"/>
  <c r="V78"/>
  <c r="U78"/>
  <c r="T78"/>
  <c r="AC78" s="1"/>
  <c r="S78"/>
  <c r="AB78" s="1"/>
  <c r="R78"/>
  <c r="Q78"/>
  <c r="P78"/>
  <c r="AA78"/>
  <c r="AF77"/>
  <c r="AE77"/>
  <c r="AD77"/>
  <c r="AC77"/>
  <c r="AB77"/>
  <c r="AA77"/>
  <c r="Z77"/>
  <c r="X77"/>
  <c r="O77"/>
  <c r="AF76"/>
  <c r="AE76"/>
  <c r="AD76"/>
  <c r="AC76"/>
  <c r="AB76"/>
  <c r="AA76"/>
  <c r="Z76"/>
  <c r="X76"/>
  <c r="O76"/>
  <c r="AE75"/>
  <c r="AD75"/>
  <c r="AC75"/>
  <c r="AB75"/>
  <c r="AA75"/>
  <c r="Z75"/>
  <c r="W75"/>
  <c r="AF75" s="1"/>
  <c r="O75"/>
  <c r="AE74"/>
  <c r="AD74"/>
  <c r="AC74"/>
  <c r="AB74"/>
  <c r="AA74"/>
  <c r="Z74"/>
  <c r="W74"/>
  <c r="AF74" s="1"/>
  <c r="O74"/>
  <c r="AF73"/>
  <c r="AD73"/>
  <c r="AC73"/>
  <c r="AB73"/>
  <c r="AA73"/>
  <c r="Z73"/>
  <c r="V73"/>
  <c r="AE73" s="1"/>
  <c r="O73"/>
  <c r="AF72"/>
  <c r="AE72"/>
  <c r="AD72"/>
  <c r="AC72"/>
  <c r="AB72"/>
  <c r="AA72"/>
  <c r="Z72"/>
  <c r="Q72"/>
  <c r="Q71" s="1"/>
  <c r="O72"/>
  <c r="U71"/>
  <c r="AD71" s="1"/>
  <c r="T71"/>
  <c r="S71"/>
  <c r="R71"/>
  <c r="P71"/>
  <c r="AC71"/>
  <c r="AF70"/>
  <c r="AE70"/>
  <c r="AD70"/>
  <c r="AC70"/>
  <c r="AB70"/>
  <c r="AA70"/>
  <c r="Z70"/>
  <c r="X70"/>
  <c r="O70"/>
  <c r="W69"/>
  <c r="AF69" s="1"/>
  <c r="V69"/>
  <c r="U69"/>
  <c r="T69"/>
  <c r="S69"/>
  <c r="R69"/>
  <c r="Q69"/>
  <c r="P69"/>
  <c r="AF68"/>
  <c r="AE68"/>
  <c r="AD68"/>
  <c r="AC68"/>
  <c r="AB68"/>
  <c r="AA68"/>
  <c r="Z68"/>
  <c r="X68"/>
  <c r="O68"/>
  <c r="AF67"/>
  <c r="AE67"/>
  <c r="AD67"/>
  <c r="AC67"/>
  <c r="AB67"/>
  <c r="AA67"/>
  <c r="Z67"/>
  <c r="X67"/>
  <c r="O67"/>
  <c r="AF66"/>
  <c r="AE66"/>
  <c r="AD66"/>
  <c r="AC66"/>
  <c r="AB66"/>
  <c r="AA66"/>
  <c r="Z66"/>
  <c r="X66"/>
  <c r="O66"/>
  <c r="AF65"/>
  <c r="AE65"/>
  <c r="AD65"/>
  <c r="AC65"/>
  <c r="AB65"/>
  <c r="AA65"/>
  <c r="Z65"/>
  <c r="X65"/>
  <c r="O65"/>
  <c r="AF64"/>
  <c r="AE64"/>
  <c r="AD64"/>
  <c r="AC64"/>
  <c r="AB64"/>
  <c r="AA64"/>
  <c r="Z64"/>
  <c r="X64"/>
  <c r="O64"/>
  <c r="W63"/>
  <c r="V63"/>
  <c r="U63"/>
  <c r="T63"/>
  <c r="S63"/>
  <c r="R63"/>
  <c r="Q63"/>
  <c r="P63"/>
  <c r="AE62"/>
  <c r="AD62"/>
  <c r="AC62"/>
  <c r="AB62"/>
  <c r="AA62"/>
  <c r="Z62"/>
  <c r="W62"/>
  <c r="AF62" s="1"/>
  <c r="O62"/>
  <c r="AE61"/>
  <c r="AD61"/>
  <c r="AC61"/>
  <c r="AB61"/>
  <c r="AA61"/>
  <c r="Z61"/>
  <c r="W61"/>
  <c r="AF61" s="1"/>
  <c r="O61"/>
  <c r="V60"/>
  <c r="U60"/>
  <c r="T60"/>
  <c r="S60"/>
  <c r="R60"/>
  <c r="Q60"/>
  <c r="P60"/>
  <c r="AE58"/>
  <c r="AD58"/>
  <c r="AC58"/>
  <c r="AB58"/>
  <c r="AA58"/>
  <c r="Z58"/>
  <c r="W58"/>
  <c r="AF58" s="1"/>
  <c r="O58"/>
  <c r="AF57"/>
  <c r="AD57"/>
  <c r="AC57"/>
  <c r="AB57"/>
  <c r="AA57"/>
  <c r="Z57"/>
  <c r="V57"/>
  <c r="X57" s="1"/>
  <c r="O57"/>
  <c r="AE56"/>
  <c r="AD56"/>
  <c r="AC56"/>
  <c r="AB56"/>
  <c r="AA56"/>
  <c r="Z56"/>
  <c r="W56"/>
  <c r="W55" s="1"/>
  <c r="O56"/>
  <c r="U55"/>
  <c r="T55"/>
  <c r="S55"/>
  <c r="R55"/>
  <c r="Q55"/>
  <c r="P55"/>
  <c r="AF54"/>
  <c r="AE54"/>
  <c r="AD54"/>
  <c r="AC54"/>
  <c r="AB54"/>
  <c r="AA54"/>
  <c r="Z54"/>
  <c r="X54"/>
  <c r="O54"/>
  <c r="AF53"/>
  <c r="AE53"/>
  <c r="AD53"/>
  <c r="AC53"/>
  <c r="AB53"/>
  <c r="AA53"/>
  <c r="Q53"/>
  <c r="Z53" s="1"/>
  <c r="O53"/>
  <c r="W52"/>
  <c r="V52"/>
  <c r="U52"/>
  <c r="T52"/>
  <c r="S52"/>
  <c r="R52"/>
  <c r="Q52"/>
  <c r="Z52" s="1"/>
  <c r="P52"/>
  <c r="AC52"/>
  <c r="O52"/>
  <c r="AE51"/>
  <c r="AD51"/>
  <c r="AC51"/>
  <c r="AB51"/>
  <c r="AA51"/>
  <c r="Z51"/>
  <c r="W51"/>
  <c r="W47" s="1"/>
  <c r="O51"/>
  <c r="AF50"/>
  <c r="AE50"/>
  <c r="AD50"/>
  <c r="AC50"/>
  <c r="AB50"/>
  <c r="AA50"/>
  <c r="Z50"/>
  <c r="X50"/>
  <c r="O50"/>
  <c r="AF49"/>
  <c r="AE49"/>
  <c r="AD49"/>
  <c r="AC49"/>
  <c r="AB49"/>
  <c r="AA49"/>
  <c r="Z49"/>
  <c r="X49"/>
  <c r="O49"/>
  <c r="AF48"/>
  <c r="AE48"/>
  <c r="AD48"/>
  <c r="AC48"/>
  <c r="AB48"/>
  <c r="AA48"/>
  <c r="Z48"/>
  <c r="X48"/>
  <c r="O48"/>
  <c r="V47"/>
  <c r="U47"/>
  <c r="T47"/>
  <c r="S47"/>
  <c r="AB47" s="1"/>
  <c r="R47"/>
  <c r="Q47"/>
  <c r="P47"/>
  <c r="AF46"/>
  <c r="AE46"/>
  <c r="AD46"/>
  <c r="AC46"/>
  <c r="AB46"/>
  <c r="AA46"/>
  <c r="Z46"/>
  <c r="X46"/>
  <c r="O46"/>
  <c r="AE45"/>
  <c r="AD45"/>
  <c r="AC45"/>
  <c r="AB45"/>
  <c r="AA45"/>
  <c r="Z45"/>
  <c r="W45"/>
  <c r="AF45" s="1"/>
  <c r="O45"/>
  <c r="AF44"/>
  <c r="AE44"/>
  <c r="AD44"/>
  <c r="AC44"/>
  <c r="AB44"/>
  <c r="AA44"/>
  <c r="Q44"/>
  <c r="X44" s="1"/>
  <c r="O44"/>
  <c r="AE43"/>
  <c r="AD43"/>
  <c r="AC43"/>
  <c r="AB43"/>
  <c r="AA43"/>
  <c r="Z43"/>
  <c r="W43"/>
  <c r="AF43" s="1"/>
  <c r="O43"/>
  <c r="V42"/>
  <c r="AE42" s="1"/>
  <c r="U42"/>
  <c r="T42"/>
  <c r="S42"/>
  <c r="R42"/>
  <c r="AA42" s="1"/>
  <c r="P42"/>
  <c r="AE41"/>
  <c r="AD41"/>
  <c r="AC41"/>
  <c r="AB41"/>
  <c r="AA41"/>
  <c r="Z41"/>
  <c r="W41"/>
  <c r="AF41" s="1"/>
  <c r="AE40"/>
  <c r="AD40"/>
  <c r="AC40"/>
  <c r="AB40"/>
  <c r="AA40"/>
  <c r="Z40"/>
  <c r="W40"/>
  <c r="AF40" s="1"/>
  <c r="O40"/>
  <c r="V39"/>
  <c r="U39"/>
  <c r="T39"/>
  <c r="S39"/>
  <c r="R39"/>
  <c r="Q39"/>
  <c r="P39"/>
  <c r="AE39"/>
  <c r="AE38"/>
  <c r="AD38"/>
  <c r="AC38"/>
  <c r="AB38"/>
  <c r="AA38"/>
  <c r="W38"/>
  <c r="AF38" s="1"/>
  <c r="Q38"/>
  <c r="X38" s="1"/>
  <c r="O38"/>
  <c r="AE37"/>
  <c r="AD37"/>
  <c r="AC37"/>
  <c r="AB37"/>
  <c r="AA37"/>
  <c r="Z37"/>
  <c r="W37"/>
  <c r="AF37" s="1"/>
  <c r="O37"/>
  <c r="AF36"/>
  <c r="AE36"/>
  <c r="AD36"/>
  <c r="AC36"/>
  <c r="AB36"/>
  <c r="AA36"/>
  <c r="Z36"/>
  <c r="X36"/>
  <c r="O36"/>
  <c r="AF35"/>
  <c r="AD35"/>
  <c r="AC35"/>
  <c r="AB35"/>
  <c r="AA35"/>
  <c r="Z35"/>
  <c r="V35"/>
  <c r="AE35" s="1"/>
  <c r="O35"/>
  <c r="AF34"/>
  <c r="AD34"/>
  <c r="AC34"/>
  <c r="AB34"/>
  <c r="AA34"/>
  <c r="Z34"/>
  <c r="V34"/>
  <c r="AE34" s="1"/>
  <c r="O34"/>
  <c r="AE33"/>
  <c r="AD33"/>
  <c r="AC33"/>
  <c r="AB33"/>
  <c r="AA33"/>
  <c r="Z33"/>
  <c r="W33"/>
  <c r="X33" s="1"/>
  <c r="Y33" s="1"/>
  <c r="O33"/>
  <c r="AF32"/>
  <c r="AE32"/>
  <c r="AD32"/>
  <c r="AC32"/>
  <c r="AB32"/>
  <c r="AA32"/>
  <c r="Z32"/>
  <c r="X32"/>
  <c r="O32"/>
  <c r="V31"/>
  <c r="U31"/>
  <c r="T31"/>
  <c r="S31"/>
  <c r="R31"/>
  <c r="P31"/>
  <c r="AA31"/>
  <c r="AF30"/>
  <c r="AE30"/>
  <c r="AD30"/>
  <c r="AC30"/>
  <c r="AB30"/>
  <c r="AA30"/>
  <c r="Z30"/>
  <c r="X30"/>
  <c r="O30"/>
  <c r="AF29"/>
  <c r="AE29"/>
  <c r="AD29"/>
  <c r="AC29"/>
  <c r="AB29"/>
  <c r="AA29"/>
  <c r="Z29"/>
  <c r="X29"/>
  <c r="O29"/>
  <c r="AE27"/>
  <c r="AD27"/>
  <c r="AC27"/>
  <c r="AB27"/>
  <c r="AA27"/>
  <c r="Z27"/>
  <c r="W27"/>
  <c r="AF27" s="1"/>
  <c r="O27"/>
  <c r="AF26"/>
  <c r="AE26"/>
  <c r="AD26"/>
  <c r="AC26"/>
  <c r="AB26"/>
  <c r="AA26"/>
  <c r="Z26"/>
  <c r="X26"/>
  <c r="O26"/>
  <c r="V25"/>
  <c r="U25"/>
  <c r="AD25" s="1"/>
  <c r="T25"/>
  <c r="S25"/>
  <c r="R25"/>
  <c r="Q25"/>
  <c r="P25"/>
  <c r="AE24"/>
  <c r="AD24"/>
  <c r="AC24"/>
  <c r="AB24"/>
  <c r="AA24"/>
  <c r="Z24"/>
  <c r="W24"/>
  <c r="AF24" s="1"/>
  <c r="O24"/>
  <c r="AE23"/>
  <c r="AD23"/>
  <c r="AC23"/>
  <c r="AB23"/>
  <c r="AA23"/>
  <c r="Z23"/>
  <c r="W23"/>
  <c r="AF23" s="1"/>
  <c r="O23"/>
  <c r="AF22"/>
  <c r="AE22"/>
  <c r="AD22"/>
  <c r="AC22"/>
  <c r="AB22"/>
  <c r="AA22"/>
  <c r="Q22"/>
  <c r="X22" s="1"/>
  <c r="O22"/>
  <c r="W21"/>
  <c r="AF21" s="1"/>
  <c r="V21"/>
  <c r="U21"/>
  <c r="T21"/>
  <c r="S21"/>
  <c r="R21"/>
  <c r="Q21"/>
  <c r="X21" s="1"/>
  <c r="P21"/>
  <c r="AE21"/>
  <c r="AC21"/>
  <c r="O21"/>
  <c r="AE20"/>
  <c r="AD20"/>
  <c r="AC20"/>
  <c r="AB20"/>
  <c r="AA20"/>
  <c r="Z20"/>
  <c r="W20"/>
  <c r="AF20" s="1"/>
  <c r="O20"/>
  <c r="AE19"/>
  <c r="AD19"/>
  <c r="AC19"/>
  <c r="AB19"/>
  <c r="AA19"/>
  <c r="Z19"/>
  <c r="W19"/>
  <c r="AF19" s="1"/>
  <c r="O19"/>
  <c r="AE18"/>
  <c r="AD18"/>
  <c r="AC18"/>
  <c r="AB18"/>
  <c r="AA18"/>
  <c r="Z18"/>
  <c r="W18"/>
  <c r="X18" s="1"/>
  <c r="O18"/>
  <c r="AE17"/>
  <c r="AD17"/>
  <c r="AC17"/>
  <c r="AB17"/>
  <c r="AA17"/>
  <c r="Z17"/>
  <c r="W17"/>
  <c r="X17" s="1"/>
  <c r="O17"/>
  <c r="AE16"/>
  <c r="AD16"/>
  <c r="AC16"/>
  <c r="AB16"/>
  <c r="AA16"/>
  <c r="Z16"/>
  <c r="X16"/>
  <c r="Y16" s="1"/>
  <c r="W16"/>
  <c r="AF16" s="1"/>
  <c r="O16"/>
  <c r="AE15"/>
  <c r="AD15"/>
  <c r="AC15"/>
  <c r="AB15"/>
  <c r="AA15"/>
  <c r="Z15"/>
  <c r="W15"/>
  <c r="O15"/>
  <c r="V14"/>
  <c r="U14"/>
  <c r="U13" s="1"/>
  <c r="T14"/>
  <c r="S14"/>
  <c r="AB14" s="1"/>
  <c r="R14"/>
  <c r="Q14"/>
  <c r="P14"/>
  <c r="Z14"/>
  <c r="AI373" i="1"/>
  <c r="AH373"/>
  <c r="AA373"/>
  <c r="AM372"/>
  <c r="AL372"/>
  <c r="AK372"/>
  <c r="AJ372"/>
  <c r="AD372"/>
  <c r="G372"/>
  <c r="AI359"/>
  <c r="AI356" s="1"/>
  <c r="AA359"/>
  <c r="AO356"/>
  <c r="AM356"/>
  <c r="AL356"/>
  <c r="AK356"/>
  <c r="AJ356"/>
  <c r="AD356"/>
  <c r="AI347"/>
  <c r="AE347"/>
  <c r="AF347" s="1"/>
  <c r="AH347" s="1"/>
  <c r="AA347"/>
  <c r="AI344"/>
  <c r="AE344"/>
  <c r="AF344" s="1"/>
  <c r="AH344" s="1"/>
  <c r="AA344"/>
  <c r="AI343"/>
  <c r="AE343"/>
  <c r="AF343" s="1"/>
  <c r="AH343" s="1"/>
  <c r="AA343"/>
  <c r="AI342"/>
  <c r="AE342"/>
  <c r="AF342" s="1"/>
  <c r="AH342" s="1"/>
  <c r="AA342"/>
  <c r="AI341"/>
  <c r="AE341"/>
  <c r="AF341" s="1"/>
  <c r="AH341" s="1"/>
  <c r="AM340"/>
  <c r="AL340"/>
  <c r="AK340"/>
  <c r="AJ340"/>
  <c r="AD340"/>
  <c r="AI338"/>
  <c r="AG338"/>
  <c r="AA338"/>
  <c r="AI337"/>
  <c r="AG337"/>
  <c r="AA337"/>
  <c r="AM336"/>
  <c r="AL336"/>
  <c r="AK336"/>
  <c r="AJ336"/>
  <c r="AD336"/>
  <c r="AI334"/>
  <c r="AI330" s="1"/>
  <c r="AM330"/>
  <c r="AL330"/>
  <c r="AK330"/>
  <c r="AJ330"/>
  <c r="AD330"/>
  <c r="AI308"/>
  <c r="AI307" s="1"/>
  <c r="AG308"/>
  <c r="AE308"/>
  <c r="AF308" s="1"/>
  <c r="AB308"/>
  <c r="AI305"/>
  <c r="AG305"/>
  <c r="AE305"/>
  <c r="AF305" s="1"/>
  <c r="AB305"/>
  <c r="AI302"/>
  <c r="AF302"/>
  <c r="AG302" s="1"/>
  <c r="AA302"/>
  <c r="AI301"/>
  <c r="AF301"/>
  <c r="AG301" s="1"/>
  <c r="AA301"/>
  <c r="AI297"/>
  <c r="AE297"/>
  <c r="AA297"/>
  <c r="AI296"/>
  <c r="AE296"/>
  <c r="AA296"/>
  <c r="AI295"/>
  <c r="AE295"/>
  <c r="AA295"/>
  <c r="AI290"/>
  <c r="AF290"/>
  <c r="AA290"/>
  <c r="AI289"/>
  <c r="AF289"/>
  <c r="AA289"/>
  <c r="AI286"/>
  <c r="AF286"/>
  <c r="AA286"/>
  <c r="AI285"/>
  <c r="AF285"/>
  <c r="AA285"/>
  <c r="AI284"/>
  <c r="AF284"/>
  <c r="AA284"/>
  <c r="AI281"/>
  <c r="AG281"/>
  <c r="AA281"/>
  <c r="AI280"/>
  <c r="AG280"/>
  <c r="AA280"/>
  <c r="AI279"/>
  <c r="AG279"/>
  <c r="AA279"/>
  <c r="AI276"/>
  <c r="AF276"/>
  <c r="AA276"/>
  <c r="AI275"/>
  <c r="AF275"/>
  <c r="AA275"/>
  <c r="AI274"/>
  <c r="AF274"/>
  <c r="AA274"/>
  <c r="AI271"/>
  <c r="AG271"/>
  <c r="AA271"/>
  <c r="AI270"/>
  <c r="AG270"/>
  <c r="AA270"/>
  <c r="AI269"/>
  <c r="AG269"/>
  <c r="AA269"/>
  <c r="AM268"/>
  <c r="AM267" s="1"/>
  <c r="AL268"/>
  <c r="AL267" s="1"/>
  <c r="AK268"/>
  <c r="AK267" s="1"/>
  <c r="AJ268"/>
  <c r="AJ267" s="1"/>
  <c r="AD268"/>
  <c r="AD267" s="1"/>
  <c r="G268"/>
  <c r="AI265"/>
  <c r="AG265"/>
  <c r="AA265"/>
  <c r="AI264"/>
  <c r="AG264"/>
  <c r="AA264"/>
  <c r="AI263"/>
  <c r="AG263"/>
  <c r="AA263"/>
  <c r="AI249"/>
  <c r="AB249"/>
  <c r="AI248"/>
  <c r="AB248"/>
  <c r="AI247"/>
  <c r="AB247"/>
  <c r="AI245"/>
  <c r="AG245"/>
  <c r="AE245"/>
  <c r="AF245" s="1"/>
  <c r="AB245"/>
  <c r="AI243"/>
  <c r="AI242" s="1"/>
  <c r="AG243"/>
  <c r="AA243"/>
  <c r="AM240"/>
  <c r="AL240"/>
  <c r="AK240"/>
  <c r="AJ240"/>
  <c r="AD240"/>
  <c r="AI236"/>
  <c r="AG236"/>
  <c r="AA236"/>
  <c r="AI234"/>
  <c r="AG234"/>
  <c r="AA234"/>
  <c r="AI230"/>
  <c r="AA230"/>
  <c r="AI229"/>
  <c r="AA229"/>
  <c r="AI225"/>
  <c r="AF225"/>
  <c r="Z225"/>
  <c r="AI224"/>
  <c r="AF224"/>
  <c r="AB224"/>
  <c r="AN223"/>
  <c r="AI221"/>
  <c r="AC221"/>
  <c r="AI220"/>
  <c r="AC220"/>
  <c r="AI219"/>
  <c r="AC219"/>
  <c r="AI218"/>
  <c r="AC218"/>
  <c r="AI217"/>
  <c r="AC217"/>
  <c r="AI216"/>
  <c r="AC216"/>
  <c r="AI215"/>
  <c r="AC215"/>
  <c r="AI214"/>
  <c r="AC214"/>
  <c r="AI213"/>
  <c r="AC213"/>
  <c r="AI212"/>
  <c r="AI211"/>
  <c r="AC211"/>
  <c r="AI210"/>
  <c r="AC210"/>
  <c r="AI209"/>
  <c r="AC209"/>
  <c r="AI208"/>
  <c r="AC208"/>
  <c r="AI207"/>
  <c r="AC207"/>
  <c r="AI206"/>
  <c r="AC206"/>
  <c r="AI205"/>
  <c r="AC205"/>
  <c r="AI204"/>
  <c r="AC204"/>
  <c r="AI195"/>
  <c r="AI193"/>
  <c r="AA193"/>
  <c r="AI192"/>
  <c r="AA192"/>
  <c r="AI191"/>
  <c r="AA191"/>
  <c r="AI190"/>
  <c r="AA190"/>
  <c r="AI187"/>
  <c r="AF187"/>
  <c r="AH187" s="1"/>
  <c r="AA187"/>
  <c r="AI186"/>
  <c r="AG186"/>
  <c r="AA186"/>
  <c r="G185"/>
  <c r="AI183"/>
  <c r="AH183"/>
  <c r="AG183"/>
  <c r="AF183"/>
  <c r="AE183"/>
  <c r="AA183"/>
  <c r="AI182"/>
  <c r="AG182"/>
  <c r="AA182"/>
  <c r="AI172"/>
  <c r="AA172"/>
  <c r="AI170"/>
  <c r="AG170"/>
  <c r="AE170"/>
  <c r="AF170" s="1"/>
  <c r="AB170"/>
  <c r="AI166"/>
  <c r="AB166"/>
  <c r="AI165"/>
  <c r="AB165"/>
  <c r="AI164"/>
  <c r="AE164"/>
  <c r="AF164" s="1"/>
  <c r="AG164" s="1"/>
  <c r="AH164" s="1"/>
  <c r="AB164"/>
  <c r="AI163"/>
  <c r="AE163"/>
  <c r="AF163" s="1"/>
  <c r="AG163" s="1"/>
  <c r="AH163" s="1"/>
  <c r="AB163"/>
  <c r="Y10"/>
  <c r="AI151"/>
  <c r="AI149" s="1"/>
  <c r="AF151"/>
  <c r="AB151"/>
  <c r="AI143"/>
  <c r="AE143"/>
  <c r="AG143" s="1"/>
  <c r="AA143"/>
  <c r="AI142"/>
  <c r="AA142"/>
  <c r="AI135"/>
  <c r="AI132" s="1"/>
  <c r="AE135"/>
  <c r="AF135" s="1"/>
  <c r="AG135" s="1"/>
  <c r="AH135" s="1"/>
  <c r="AA135"/>
  <c r="AI125"/>
  <c r="AI121"/>
  <c r="AI118"/>
  <c r="AI117"/>
  <c r="AI114"/>
  <c r="AE114"/>
  <c r="AF114" s="1"/>
  <c r="AH114" s="1"/>
  <c r="AA114"/>
  <c r="AI113"/>
  <c r="AE113"/>
  <c r="AF113" s="1"/>
  <c r="AG113" s="1"/>
  <c r="AH113" s="1"/>
  <c r="AA113"/>
  <c r="AI100"/>
  <c r="AF100"/>
  <c r="AG100" s="1"/>
  <c r="AE100"/>
  <c r="AH100" s="1"/>
  <c r="AA100"/>
  <c r="AI99"/>
  <c r="AF99"/>
  <c r="AG99" s="1"/>
  <c r="AE99"/>
  <c r="AH99" s="1"/>
  <c r="AA99"/>
  <c r="AI96"/>
  <c r="AI95" s="1"/>
  <c r="AI94" s="1"/>
  <c r="Z96"/>
  <c r="AM95"/>
  <c r="AM94" s="1"/>
  <c r="AL95"/>
  <c r="AL94" s="1"/>
  <c r="AK95"/>
  <c r="AK94" s="1"/>
  <c r="AJ95"/>
  <c r="AJ94" s="1"/>
  <c r="AD95"/>
  <c r="AD94" s="1"/>
  <c r="AO95"/>
  <c r="AI75"/>
  <c r="AI73"/>
  <c r="AE73"/>
  <c r="AF73" s="1"/>
  <c r="AG73" s="1"/>
  <c r="AA73"/>
  <c r="AI72"/>
  <c r="AH72"/>
  <c r="AG72"/>
  <c r="AF72"/>
  <c r="AE72"/>
  <c r="AB72"/>
  <c r="AM71"/>
  <c r="AL71"/>
  <c r="AK71"/>
  <c r="AJ71"/>
  <c r="AD71"/>
  <c r="AI69"/>
  <c r="AC69"/>
  <c r="AI68"/>
  <c r="AC68"/>
  <c r="AI67"/>
  <c r="AC67"/>
  <c r="AI66"/>
  <c r="AC66"/>
  <c r="AI65"/>
  <c r="AC65"/>
  <c r="AI64"/>
  <c r="AC64"/>
  <c r="AI63"/>
  <c r="AC63"/>
  <c r="AI62"/>
  <c r="AC62"/>
  <c r="AI61"/>
  <c r="AC61"/>
  <c r="AI60"/>
  <c r="AC60"/>
  <c r="AI59"/>
  <c r="AC59"/>
  <c r="AI58"/>
  <c r="AC58"/>
  <c r="AM57"/>
  <c r="AL57"/>
  <c r="AK57"/>
  <c r="AJ57"/>
  <c r="AD57"/>
  <c r="AI48"/>
  <c r="AF48"/>
  <c r="AB48"/>
  <c r="AI47"/>
  <c r="AE47"/>
  <c r="AF47" s="1"/>
  <c r="AA47"/>
  <c r="AI46"/>
  <c r="AE46"/>
  <c r="AF46" s="1"/>
  <c r="AA46"/>
  <c r="AM45"/>
  <c r="AL45"/>
  <c r="AK45"/>
  <c r="AJ45"/>
  <c r="AD45"/>
  <c r="AI43"/>
  <c r="AB43"/>
  <c r="AI41"/>
  <c r="AG41"/>
  <c r="AA41"/>
  <c r="AI40"/>
  <c r="AG40"/>
  <c r="AA40"/>
  <c r="AM39"/>
  <c r="AL39"/>
  <c r="AK39"/>
  <c r="AJ39"/>
  <c r="AD39"/>
  <c r="G39"/>
  <c r="AN39" s="1"/>
  <c r="AI37"/>
  <c r="AE37"/>
  <c r="AB37"/>
  <c r="AI35"/>
  <c r="AE35"/>
  <c r="AA35"/>
  <c r="AI34"/>
  <c r="AE34"/>
  <c r="AA34"/>
  <c r="AM33"/>
  <c r="AL33"/>
  <c r="AK33"/>
  <c r="AJ33"/>
  <c r="AD33"/>
  <c r="G33"/>
  <c r="AN33" s="1"/>
  <c r="AI31"/>
  <c r="AF31"/>
  <c r="AB31"/>
  <c r="AI30"/>
  <c r="AF30"/>
  <c r="AA30"/>
  <c r="AI29"/>
  <c r="AF29"/>
  <c r="AA29"/>
  <c r="AI28"/>
  <c r="AF28"/>
  <c r="AA28"/>
  <c r="AM27"/>
  <c r="AL27"/>
  <c r="AK27"/>
  <c r="AJ27"/>
  <c r="AD27"/>
  <c r="G27"/>
  <c r="AI25"/>
  <c r="AG25"/>
  <c r="AB25"/>
  <c r="AI24"/>
  <c r="AG24"/>
  <c r="AI23"/>
  <c r="AG23"/>
  <c r="AA23"/>
  <c r="AI22"/>
  <c r="AG22"/>
  <c r="AA22"/>
  <c r="AM21"/>
  <c r="AL21"/>
  <c r="AK21"/>
  <c r="AJ21"/>
  <c r="AD21"/>
  <c r="AI19"/>
  <c r="AI18"/>
  <c r="AE18"/>
  <c r="AB18"/>
  <c r="AI16"/>
  <c r="AE16"/>
  <c r="AA16"/>
  <c r="AI15"/>
  <c r="AE15"/>
  <c r="AA15"/>
  <c r="AM14"/>
  <c r="AL14"/>
  <c r="AK14"/>
  <c r="AJ14"/>
  <c r="AD14"/>
  <c r="G355" l="1"/>
  <c r="AN355" s="1"/>
  <c r="AN372"/>
  <c r="AO372" s="1"/>
  <c r="G267"/>
  <c r="AN268"/>
  <c r="AO268" s="1"/>
  <c r="AN185"/>
  <c r="AO185" s="1"/>
  <c r="G179"/>
  <c r="AN179" s="1"/>
  <c r="AO179" s="1"/>
  <c r="AN27"/>
  <c r="AO27" s="1"/>
  <c r="G13"/>
  <c r="AI98"/>
  <c r="AI228"/>
  <c r="AI141"/>
  <c r="AI138" s="1"/>
  <c r="AI185"/>
  <c r="AI288"/>
  <c r="AI304"/>
  <c r="AI112"/>
  <c r="AI107" s="1"/>
  <c r="AI116"/>
  <c r="AI273"/>
  <c r="AI283"/>
  <c r="AI223"/>
  <c r="AI294"/>
  <c r="AN233"/>
  <c r="AO233" s="1"/>
  <c r="W227"/>
  <c r="W12" s="1"/>
  <c r="AO294"/>
  <c r="AO293"/>
  <c r="AN94"/>
  <c r="AO98"/>
  <c r="AO112"/>
  <c r="AO141"/>
  <c r="AN50"/>
  <c r="AO50" s="1"/>
  <c r="AI124"/>
  <c r="AI162"/>
  <c r="AI168"/>
  <c r="AI203"/>
  <c r="AI233"/>
  <c r="AI262"/>
  <c r="AI278"/>
  <c r="AI300"/>
  <c r="AN45"/>
  <c r="AO45" s="1"/>
  <c r="AO336"/>
  <c r="AI146"/>
  <c r="AI145"/>
  <c r="AN228"/>
  <c r="AO228" s="1"/>
  <c r="AO300"/>
  <c r="AI180"/>
  <c r="AI189"/>
  <c r="AO189"/>
  <c r="AO278"/>
  <c r="AO283"/>
  <c r="Z10"/>
  <c r="AO132"/>
  <c r="AO307"/>
  <c r="AA10"/>
  <c r="AO39"/>
  <c r="AO288"/>
  <c r="AO180"/>
  <c r="AO273"/>
  <c r="AO304"/>
  <c r="AO223"/>
  <c r="AO240"/>
  <c r="AO168"/>
  <c r="AO138"/>
  <c r="AO33"/>
  <c r="Y17" i="2"/>
  <c r="Y18"/>
  <c r="AG19"/>
  <c r="Y66"/>
  <c r="Y26"/>
  <c r="Y68"/>
  <c r="Y30"/>
  <c r="Y49"/>
  <c r="Y38"/>
  <c r="P13"/>
  <c r="W14"/>
  <c r="AF14" s="1"/>
  <c r="AD31"/>
  <c r="X37"/>
  <c r="Y37" s="1"/>
  <c r="R59"/>
  <c r="AA59" s="1"/>
  <c r="AC63"/>
  <c r="Y67"/>
  <c r="O71"/>
  <c r="Y83"/>
  <c r="Z25"/>
  <c r="AE31"/>
  <c r="AC47"/>
  <c r="AD63"/>
  <c r="Z69"/>
  <c r="AG70"/>
  <c r="AG37"/>
  <c r="AA14"/>
  <c r="X20"/>
  <c r="Y20" s="1"/>
  <c r="AG26"/>
  <c r="Y29"/>
  <c r="W31"/>
  <c r="AF31" s="1"/>
  <c r="AD42"/>
  <c r="AG50"/>
  <c r="X51"/>
  <c r="Y51" s="1"/>
  <c r="AG53"/>
  <c r="Z55"/>
  <c r="AC60"/>
  <c r="AA69"/>
  <c r="Y70"/>
  <c r="Y76"/>
  <c r="AC39"/>
  <c r="AB52"/>
  <c r="AA55"/>
  <c r="AG83"/>
  <c r="S13"/>
  <c r="O31"/>
  <c r="Q31"/>
  <c r="X31" s="1"/>
  <c r="Y31" s="1"/>
  <c r="Y32"/>
  <c r="O55"/>
  <c r="AB55"/>
  <c r="Y64"/>
  <c r="T59"/>
  <c r="AF82"/>
  <c r="V84"/>
  <c r="AE84" s="1"/>
  <c r="Z63"/>
  <c r="X34"/>
  <c r="Y34" s="1"/>
  <c r="Y36"/>
  <c r="W39"/>
  <c r="AF39" s="1"/>
  <c r="Y44"/>
  <c r="Y46"/>
  <c r="Y48"/>
  <c r="AG64"/>
  <c r="Y65"/>
  <c r="V71"/>
  <c r="AE71" s="1"/>
  <c r="AG80"/>
  <c r="O82"/>
  <c r="O42"/>
  <c r="AG62"/>
  <c r="AG81"/>
  <c r="AG23"/>
  <c r="X15"/>
  <c r="Y15" s="1"/>
  <c r="X19"/>
  <c r="Y19" s="1"/>
  <c r="O25"/>
  <c r="Z38"/>
  <c r="AG38" s="1"/>
  <c r="AA39"/>
  <c r="AD47"/>
  <c r="AG49"/>
  <c r="Y50"/>
  <c r="AF52"/>
  <c r="Y54"/>
  <c r="AF55"/>
  <c r="Y57"/>
  <c r="AB63"/>
  <c r="AG68"/>
  <c r="AG72"/>
  <c r="AD78"/>
  <c r="S59"/>
  <c r="AG86"/>
  <c r="AC69"/>
  <c r="Z82"/>
  <c r="T13"/>
  <c r="AA25"/>
  <c r="AC31"/>
  <c r="AB31"/>
  <c r="AB39"/>
  <c r="X41"/>
  <c r="Y41" s="1"/>
  <c r="AF47"/>
  <c r="AF51"/>
  <c r="AG51" s="1"/>
  <c r="AG54"/>
  <c r="O60"/>
  <c r="AG65"/>
  <c r="X69"/>
  <c r="W71"/>
  <c r="AF71" s="1"/>
  <c r="X74"/>
  <c r="Y74" s="1"/>
  <c r="AE78"/>
  <c r="Y80"/>
  <c r="Y81"/>
  <c r="P59"/>
  <c r="P12" s="1"/>
  <c r="P88" s="1"/>
  <c r="X82"/>
  <c r="Y82" s="1"/>
  <c r="AC84"/>
  <c r="AE14"/>
  <c r="AG16"/>
  <c r="AF17"/>
  <c r="AG17" s="1"/>
  <c r="AG20"/>
  <c r="AA21"/>
  <c r="AC25"/>
  <c r="AG27"/>
  <c r="AG32"/>
  <c r="AF33"/>
  <c r="AG33" s="1"/>
  <c r="AG36"/>
  <c r="AD39"/>
  <c r="AB42"/>
  <c r="AG46"/>
  <c r="AA52"/>
  <c r="AC55"/>
  <c r="AB60"/>
  <c r="AE63"/>
  <c r="AD69"/>
  <c r="AG74"/>
  <c r="AG77"/>
  <c r="AA82"/>
  <c r="AB21"/>
  <c r="Y22"/>
  <c r="AG24"/>
  <c r="AG40"/>
  <c r="AC42"/>
  <c r="O47"/>
  <c r="Z47"/>
  <c r="AD55"/>
  <c r="X62"/>
  <c r="Y62" s="1"/>
  <c r="O63"/>
  <c r="AF63"/>
  <c r="AE69"/>
  <c r="AA71"/>
  <c r="AG75"/>
  <c r="AG76"/>
  <c r="Y77"/>
  <c r="O78"/>
  <c r="Z78"/>
  <c r="AG78" s="1"/>
  <c r="AF18"/>
  <c r="Z22"/>
  <c r="AG22" s="1"/>
  <c r="AE25"/>
  <c r="AG43"/>
  <c r="AG45"/>
  <c r="AA47"/>
  <c r="X53"/>
  <c r="Y53" s="1"/>
  <c r="AD60"/>
  <c r="AF78"/>
  <c r="AC82"/>
  <c r="AC59"/>
  <c r="AD21"/>
  <c r="X23"/>
  <c r="Y23" s="1"/>
  <c r="AG35"/>
  <c r="AD52"/>
  <c r="AE60"/>
  <c r="X63"/>
  <c r="AB71"/>
  <c r="X72"/>
  <c r="Y72" s="1"/>
  <c r="X79"/>
  <c r="Y79" s="1"/>
  <c r="AF79"/>
  <c r="AG79" s="1"/>
  <c r="AD82"/>
  <c r="R13"/>
  <c r="AF15"/>
  <c r="AG15" s="1"/>
  <c r="AG18"/>
  <c r="AG29"/>
  <c r="AG30"/>
  <c r="Z31"/>
  <c r="AG34"/>
  <c r="X35"/>
  <c r="Y35" s="1"/>
  <c r="O39"/>
  <c r="Z39"/>
  <c r="W42"/>
  <c r="AF42" s="1"/>
  <c r="AG48"/>
  <c r="AE52"/>
  <c r="W60"/>
  <c r="AF60" s="1"/>
  <c r="AA63"/>
  <c r="AG66"/>
  <c r="AG67"/>
  <c r="AB69"/>
  <c r="O84"/>
  <c r="AA84"/>
  <c r="AI336" i="1"/>
  <c r="AL299"/>
  <c r="AK56"/>
  <c r="AL56"/>
  <c r="AK202"/>
  <c r="AK198" s="1"/>
  <c r="AK120"/>
  <c r="AL355"/>
  <c r="AM56"/>
  <c r="AF12"/>
  <c r="AF8" s="1"/>
  <c r="AF10" s="1"/>
  <c r="AK179"/>
  <c r="AO256"/>
  <c r="AM329"/>
  <c r="AM106"/>
  <c r="AI340"/>
  <c r="AJ56"/>
  <c r="AD106"/>
  <c r="AJ106"/>
  <c r="AJ227"/>
  <c r="AD329"/>
  <c r="AL106"/>
  <c r="AM227"/>
  <c r="AM13"/>
  <c r="AK13"/>
  <c r="AJ202"/>
  <c r="AJ198" s="1"/>
  <c r="AK329"/>
  <c r="AK299"/>
  <c r="AL13"/>
  <c r="AL120"/>
  <c r="AM161"/>
  <c r="AK227"/>
  <c r="AJ329"/>
  <c r="AI372"/>
  <c r="AI355" s="1"/>
  <c r="AI240"/>
  <c r="AI33"/>
  <c r="AI27"/>
  <c r="AI45"/>
  <c r="AI21"/>
  <c r="AI57"/>
  <c r="AI71"/>
  <c r="AI14"/>
  <c r="AI39"/>
  <c r="AD179"/>
  <c r="AI268"/>
  <c r="AI267" s="1"/>
  <c r="AM299"/>
  <c r="AD13"/>
  <c r="AJ120"/>
  <c r="AL179"/>
  <c r="AJ179"/>
  <c r="AM179"/>
  <c r="AL202"/>
  <c r="AL198" s="1"/>
  <c r="AJ355"/>
  <c r="AK106"/>
  <c r="AM202"/>
  <c r="AM198" s="1"/>
  <c r="AK355"/>
  <c r="AJ13"/>
  <c r="AM120"/>
  <c r="AL227"/>
  <c r="AJ299"/>
  <c r="AL329"/>
  <c r="AM355"/>
  <c r="AD56"/>
  <c r="AJ161"/>
  <c r="AD355"/>
  <c r="AD299"/>
  <c r="AD227"/>
  <c r="AD202"/>
  <c r="AD198" s="1"/>
  <c r="AD161"/>
  <c r="AD120"/>
  <c r="AE12"/>
  <c r="AE8" s="1"/>
  <c r="AE10" s="1"/>
  <c r="AC13" i="2"/>
  <c r="T12"/>
  <c r="AD13"/>
  <c r="AG41"/>
  <c r="AG39" s="1"/>
  <c r="AG61"/>
  <c r="AG63"/>
  <c r="AB59"/>
  <c r="Y21"/>
  <c r="S12"/>
  <c r="AB13"/>
  <c r="AG58"/>
  <c r="Z71"/>
  <c r="X71"/>
  <c r="Y71" s="1"/>
  <c r="R12"/>
  <c r="AA13"/>
  <c r="AG73"/>
  <c r="Z84"/>
  <c r="AF56"/>
  <c r="AG56" s="1"/>
  <c r="Z60"/>
  <c r="AD14"/>
  <c r="AB25"/>
  <c r="Q42"/>
  <c r="AE47"/>
  <c r="V59"/>
  <c r="AA60"/>
  <c r="X73"/>
  <c r="Y73" s="1"/>
  <c r="X75"/>
  <c r="Y75" s="1"/>
  <c r="AB84"/>
  <c r="X56"/>
  <c r="Y56" s="1"/>
  <c r="U59"/>
  <c r="AD59" s="1"/>
  <c r="O14"/>
  <c r="X24"/>
  <c r="Y24" s="1"/>
  <c r="X40"/>
  <c r="Z44"/>
  <c r="AG44" s="1"/>
  <c r="X47"/>
  <c r="X52"/>
  <c r="Y52" s="1"/>
  <c r="V55"/>
  <c r="AE55" s="1"/>
  <c r="X61"/>
  <c r="Y61" s="1"/>
  <c r="O69"/>
  <c r="Y69" s="1"/>
  <c r="X78"/>
  <c r="Y78" s="1"/>
  <c r="W85"/>
  <c r="AC14"/>
  <c r="X58"/>
  <c r="Y58" s="1"/>
  <c r="AE57"/>
  <c r="AG57" s="1"/>
  <c r="W25"/>
  <c r="AF25" s="1"/>
  <c r="X27"/>
  <c r="Y27" s="1"/>
  <c r="X43"/>
  <c r="Y43" s="1"/>
  <c r="X45"/>
  <c r="Y45" s="1"/>
  <c r="Q59"/>
  <c r="Z85"/>
  <c r="Z21"/>
  <c r="AH73" i="1"/>
  <c r="AL161"/>
  <c r="AG114"/>
  <c r="AK161"/>
  <c r="AN267" l="1"/>
  <c r="AO267" s="1"/>
  <c r="AN227"/>
  <c r="AO227" s="1"/>
  <c r="AO355"/>
  <c r="AO161"/>
  <c r="AO162"/>
  <c r="AI329"/>
  <c r="AO89"/>
  <c r="AG69" i="2"/>
  <c r="AG31"/>
  <c r="AG55"/>
  <c r="Y63"/>
  <c r="Y47"/>
  <c r="AG82"/>
  <c r="AG47"/>
  <c r="X14"/>
  <c r="Y14" s="1"/>
  <c r="AG71"/>
  <c r="AG21"/>
  <c r="O59"/>
  <c r="AG52"/>
  <c r="AG60"/>
  <c r="AG14"/>
  <c r="X55"/>
  <c r="Y55" s="1"/>
  <c r="V13"/>
  <c r="AE13" s="1"/>
  <c r="AE59"/>
  <c r="X60"/>
  <c r="Y60" s="1"/>
  <c r="AG25"/>
  <c r="AI202" i="1"/>
  <c r="AI198" s="1"/>
  <c r="AI179"/>
  <c r="AI120"/>
  <c r="AI299"/>
  <c r="AL255"/>
  <c r="AK255"/>
  <c r="AI227"/>
  <c r="AK12"/>
  <c r="AJ255"/>
  <c r="AI106"/>
  <c r="AI56"/>
  <c r="AL12"/>
  <c r="AM255"/>
  <c r="AI161"/>
  <c r="AG12"/>
  <c r="AG8" s="1"/>
  <c r="AG10" s="1"/>
  <c r="AM12"/>
  <c r="AJ12"/>
  <c r="AI13"/>
  <c r="AH12"/>
  <c r="AH8" s="1"/>
  <c r="AH10" s="1"/>
  <c r="AD12"/>
  <c r="AD8" s="1"/>
  <c r="AD10" s="1"/>
  <c r="Z59" i="2"/>
  <c r="W13"/>
  <c r="W84"/>
  <c r="AF85"/>
  <c r="AG85" s="1"/>
  <c r="X39"/>
  <c r="Y39" s="1"/>
  <c r="Y40"/>
  <c r="X25"/>
  <c r="Y25" s="1"/>
  <c r="U12"/>
  <c r="X85"/>
  <c r="Y85" s="1"/>
  <c r="R88"/>
  <c r="R87" s="1"/>
  <c r="S88"/>
  <c r="S87" s="1"/>
  <c r="AB12"/>
  <c r="AB88" s="1"/>
  <c r="X42"/>
  <c r="Y42" s="1"/>
  <c r="Z42"/>
  <c r="AG42" s="1"/>
  <c r="T88"/>
  <c r="T87" s="1"/>
  <c r="AC12"/>
  <c r="AC88" s="1"/>
  <c r="O13"/>
  <c r="Q13"/>
  <c r="AA12" l="1"/>
  <c r="AA88" s="1"/>
  <c r="AA87" s="1"/>
  <c r="V12"/>
  <c r="V88" s="1"/>
  <c r="AC87"/>
  <c r="AB87"/>
  <c r="AM8" i="1"/>
  <c r="AM10" s="1"/>
  <c r="AL8"/>
  <c r="AL10" s="1"/>
  <c r="AI255"/>
  <c r="AI12"/>
  <c r="AG11"/>
  <c r="AJ8"/>
  <c r="AJ10" s="1"/>
  <c r="AK8"/>
  <c r="AK10" s="1"/>
  <c r="AH11"/>
  <c r="AF11"/>
  <c r="AE11"/>
  <c r="Q12" i="2"/>
  <c r="Z13"/>
  <c r="X13"/>
  <c r="Y13" s="1"/>
  <c r="O12"/>
  <c r="O88" s="1"/>
  <c r="AF84"/>
  <c r="AG84" s="1"/>
  <c r="X84"/>
  <c r="Y84" s="1"/>
  <c r="W59"/>
  <c r="W12" s="1"/>
  <c r="U88"/>
  <c r="AD12"/>
  <c r="AD88" s="1"/>
  <c r="AF13"/>
  <c r="AE12" l="1"/>
  <c r="AE88" s="1"/>
  <c r="AI8" i="1"/>
  <c r="AI10" s="1"/>
  <c r="W88" i="2"/>
  <c r="AF12"/>
  <c r="AF88" s="1"/>
  <c r="AD89"/>
  <c r="AD87"/>
  <c r="AG13"/>
  <c r="AF59"/>
  <c r="AG59" s="1"/>
  <c r="X59"/>
  <c r="Y59" s="1"/>
  <c r="U87"/>
  <c r="U89"/>
  <c r="AE89"/>
  <c r="AE87"/>
  <c r="V87"/>
  <c r="V89"/>
  <c r="X12"/>
  <c r="Q88"/>
  <c r="Q87" s="1"/>
  <c r="Z12"/>
  <c r="AM11" i="1" l="1"/>
  <c r="AL11"/>
  <c r="AK11"/>
  <c r="AJ11"/>
  <c r="W87" i="2"/>
  <c r="W89"/>
  <c r="AG12"/>
  <c r="AG88" s="1"/>
  <c r="Z88"/>
  <c r="Z87" s="1"/>
  <c r="AF89"/>
  <c r="AF87"/>
  <c r="Y12"/>
  <c r="Y88" s="1"/>
  <c r="X88"/>
  <c r="S8" i="1" l="1"/>
  <c r="S10" l="1"/>
  <c r="AP12"/>
  <c r="K334" l="1"/>
  <c r="AN334" s="1"/>
  <c r="AA334" l="1"/>
  <c r="AO334"/>
  <c r="AA341" l="1"/>
  <c r="AO341" l="1"/>
  <c r="AO340" l="1"/>
  <c r="K331"/>
  <c r="G330" l="1"/>
  <c r="AN331"/>
  <c r="AO331" s="1"/>
  <c r="K330"/>
  <c r="K329" s="1"/>
  <c r="K255" s="1"/>
  <c r="G329" l="1"/>
  <c r="AN330"/>
  <c r="AO330" s="1"/>
  <c r="K212"/>
  <c r="AN329" l="1"/>
  <c r="AO329" s="1"/>
  <c r="G255"/>
  <c r="AN255" s="1"/>
  <c r="AO255" s="1"/>
  <c r="G203"/>
  <c r="G202" s="1"/>
  <c r="G12" s="1"/>
  <c r="AC212"/>
  <c r="AC10" s="1"/>
  <c r="K203"/>
  <c r="AN212"/>
  <c r="AO212" s="1"/>
  <c r="AN203" l="1"/>
  <c r="AO203" s="1"/>
  <c r="K202"/>
  <c r="AN202" l="1"/>
  <c r="AO202" s="1"/>
  <c r="AO149" l="1"/>
  <c r="AO145" l="1"/>
  <c r="AQ12" l="1"/>
  <c r="W8"/>
  <c r="W10" l="1"/>
  <c r="O79"/>
  <c r="AN79" s="1"/>
  <c r="O80" l="1"/>
  <c r="O77" l="1"/>
  <c r="AN77" s="1"/>
  <c r="AN80"/>
  <c r="O56"/>
  <c r="AO77" l="1"/>
  <c r="K75" l="1"/>
  <c r="AN75" s="1"/>
  <c r="AB75" l="1"/>
  <c r="AB10" s="1"/>
  <c r="K71"/>
  <c r="K56" s="1"/>
  <c r="K12" l="1"/>
  <c r="AN56"/>
  <c r="AN71"/>
  <c r="AO71" s="1"/>
  <c r="AA24"/>
  <c r="G8"/>
  <c r="G10" s="1"/>
  <c r="O24"/>
  <c r="AN24" s="1"/>
  <c r="K8" l="1"/>
  <c r="K10" s="1"/>
  <c r="O21"/>
  <c r="O13" s="1"/>
  <c r="O12" s="1"/>
  <c r="AN12" s="1"/>
  <c r="AN13" l="1"/>
  <c r="AN21"/>
  <c r="AO21" s="1"/>
  <c r="O8"/>
  <c r="O10" s="1"/>
  <c r="AO12"/>
  <c r="AO11" s="1"/>
  <c r="O11" l="1"/>
  <c r="W11"/>
  <c r="W4"/>
  <c r="W5" s="1"/>
  <c r="K11"/>
  <c r="S4"/>
  <c r="S5" s="1"/>
  <c r="K4"/>
  <c r="K5" s="1"/>
  <c r="O4"/>
  <c r="O5" s="1"/>
  <c r="S11"/>
  <c r="AN8"/>
  <c r="AP11"/>
  <c r="AQ11"/>
</calcChain>
</file>

<file path=xl/sharedStrings.xml><?xml version="1.0" encoding="utf-8"?>
<sst xmlns="http://schemas.openxmlformats.org/spreadsheetml/2006/main" count="2461" uniqueCount="524">
  <si>
    <t>ANGGARAN SEKRETARIAT DPRD KABUPATEN MAMUJU</t>
  </si>
  <si>
    <t>KODE</t>
  </si>
  <si>
    <t xml:space="preserve"> U R A I A N</t>
  </si>
  <si>
    <t>BL</t>
  </si>
  <si>
    <t>BTL</t>
  </si>
  <si>
    <t>ANGGARAN KAS PERUBAHAN</t>
  </si>
  <si>
    <t>URUSAN</t>
  </si>
  <si>
    <t>BIDANG URUSAN</t>
  </si>
  <si>
    <t>PROGRAM</t>
  </si>
  <si>
    <t>KEGIATAN</t>
  </si>
  <si>
    <t>SUB KEGIATAN</t>
  </si>
  <si>
    <t>ANGGARAN</t>
  </si>
  <si>
    <t>I</t>
  </si>
  <si>
    <t>II</t>
  </si>
  <si>
    <t>III</t>
  </si>
  <si>
    <t>IV</t>
  </si>
  <si>
    <t>Modal - Pihak Ketiga</t>
  </si>
  <si>
    <t>Modal - Swakelola</t>
  </si>
  <si>
    <t>Belanja Barjas -
pihak ketiga</t>
  </si>
  <si>
    <t>Belanja Barjas -
swakelola</t>
  </si>
  <si>
    <t>Belanja Peg</t>
  </si>
  <si>
    <t>X</t>
  </si>
  <si>
    <t>TOTAL</t>
  </si>
  <si>
    <t>XX</t>
  </si>
  <si>
    <t>GU</t>
  </si>
  <si>
    <t>SEKRETARIAT DPRD</t>
  </si>
  <si>
    <t>01</t>
  </si>
  <si>
    <t>PROGRAM  PENUNJANG URUSAN PEMERINTAHAN DAERAH KABUPATEN/KOTA</t>
  </si>
  <si>
    <t>2.01</t>
  </si>
  <si>
    <t>Perencanaan, Penganggaran, dan Evaluasi Kinerja Perangkat Daerah</t>
  </si>
  <si>
    <t>Penyusunan  Dokumen  Perencanaan  Perangkat Daerah</t>
  </si>
  <si>
    <t>5.1.02.01.01.0024</t>
  </si>
  <si>
    <t>Belanja Alat/Bahan untuk Kegiatan Kantor-Alat Tulis Kantor</t>
  </si>
  <si>
    <t>5.1.02.01.01.0026</t>
  </si>
  <si>
    <t>Belanja Alat/Bahan untuk Kegiatan Kantor- Bahan Cetak</t>
  </si>
  <si>
    <t>5.1.02.01.01.0052</t>
  </si>
  <si>
    <t>Belanja Makanan dan Minuman Rapat</t>
  </si>
  <si>
    <t>5.1.02.02.01.0027</t>
  </si>
  <si>
    <t>Belanja Jasa Tenaga Operator Komputer</t>
  </si>
  <si>
    <t>5.1.02.04.01.0001</t>
  </si>
  <si>
    <t>Belanja Perjalanan Dinas Biasa</t>
  </si>
  <si>
    <t>5.1.02.04.01.0003</t>
  </si>
  <si>
    <t>Belanja Perjalanan Dinas Dalam Kota</t>
  </si>
  <si>
    <t>02</t>
  </si>
  <si>
    <t>Koordinasi dan Penyusunan Dokumen RKA-SKPD</t>
  </si>
  <si>
    <t>03</t>
  </si>
  <si>
    <t>Koordinasi dan Penyusunan Dokumen Perubahan
RKA-SKPD</t>
  </si>
  <si>
    <t>04</t>
  </si>
  <si>
    <t>Koordinasi dan Penyusunan DPA-SKPD</t>
  </si>
  <si>
    <t>05</t>
  </si>
  <si>
    <t>Koordinasi   dan   Penyusunan   Perubahan   DPA- SKPD</t>
  </si>
  <si>
    <t>06</t>
  </si>
  <si>
    <t>Koordinasi  dan  Penyusunan  Laporan  Capaian Kinerja dan Ikhtisar Realisasi Kinerja SKPD</t>
  </si>
  <si>
    <t>2.02</t>
  </si>
  <si>
    <t>Administrasi Keuangan Perangkat Daerah</t>
  </si>
  <si>
    <t>Penyediaan Gaji dan Tunjangan ASN</t>
  </si>
  <si>
    <t>5.1.01.01.01.0001</t>
  </si>
  <si>
    <t>Belanja Gaji Pokok PNS</t>
  </si>
  <si>
    <t>5.1.01.01.02.0001</t>
  </si>
  <si>
    <t>Belanja Tunjangan Keluarga PNS</t>
  </si>
  <si>
    <t>5.1.01.01.03.0001</t>
  </si>
  <si>
    <t>Belanja Tunjangan Jabatan PNS</t>
  </si>
  <si>
    <t>5.1.01.01.04.0001</t>
  </si>
  <si>
    <t>Belanja Tunjangan Fungsional PNS</t>
  </si>
  <si>
    <t>5.1.01.01.05.0001</t>
  </si>
  <si>
    <t>Belanja Tunjangan Fungsional Umum PNS</t>
  </si>
  <si>
    <t>5.1.01.01.06.0001</t>
  </si>
  <si>
    <t>Belanja Tunjangan Beras PNS</t>
  </si>
  <si>
    <t>5.1.01.01.07.0001</t>
  </si>
  <si>
    <t>Belanja Tunjangan PPh/Tunjangan Khusus PNS</t>
  </si>
  <si>
    <t>5.1.01.01.08.0001</t>
  </si>
  <si>
    <t>Belanja Pembulatan Gaji PNS</t>
  </si>
  <si>
    <t>5.1.01.01.09.0001</t>
  </si>
  <si>
    <t>Belanja Iuran Jaminan Kesehatan PNS</t>
  </si>
  <si>
    <t>5.1.01.01.10.0001</t>
  </si>
  <si>
    <t>Belanja Iuran Jaminan Kecelakaan Kerja PNS</t>
  </si>
  <si>
    <t>5.1.01.01.11.0001</t>
  </si>
  <si>
    <t>Belanja Iuran Jaminan Kematian PNS</t>
  </si>
  <si>
    <t>5.1.01.02.01.0001</t>
  </si>
  <si>
    <t>Tambahan Penghasilan berdasarkan Beban Kerja PNS</t>
  </si>
  <si>
    <t>Pelaksanaan Penatausahaan  dan Pengujian/Verifikasi Keuangan SKPD</t>
  </si>
  <si>
    <t>5.1.01.03.07.0001</t>
  </si>
  <si>
    <t>Belanja Honorarium Penanggungjawaban Pengelola Keuangan</t>
  </si>
  <si>
    <t>Koordinasi dan Pelaksanaan Akuntansi SKPD</t>
  </si>
  <si>
    <t>2.03</t>
  </si>
  <si>
    <t>Administrasi Barang Milik Daerah pada Perangkat Daerah</t>
  </si>
  <si>
    <t>Pengamanan Barang Milik Daerah SKPD</t>
  </si>
  <si>
    <t>5.1.02.02.02.0008</t>
  </si>
  <si>
    <t>Belanja Asuransi Barang Milik Daerah</t>
  </si>
  <si>
    <t>Penatausahaan Barang Milik Daerah pada SKPD</t>
  </si>
  <si>
    <t>5.1.01.03.08.0002</t>
  </si>
  <si>
    <t xml:space="preserve">  Belanja Jasa Pengelolaan BMD yang Tidak Menghasilkan Pendapatan</t>
  </si>
  <si>
    <t>2.05</t>
  </si>
  <si>
    <t>Administrasi Kepegawaian Perangkat Daerah</t>
  </si>
  <si>
    <t>Monitoring,   Evaluasi,   dan   Penilaian   Kinerja
Pegawai</t>
  </si>
  <si>
    <t>11</t>
  </si>
  <si>
    <t>Bimbingan     Teknis     Implementasi     Peraturan
Perundang-Undangan</t>
  </si>
  <si>
    <t>5.1.02.02.01.0048</t>
  </si>
  <si>
    <t>Belanja Jasa Kontribusi Asosiasi</t>
  </si>
  <si>
    <t>5.1.02.02.12.0003</t>
  </si>
  <si>
    <t>Belanja Bimbingan Teknis</t>
  </si>
  <si>
    <t>2.06</t>
  </si>
  <si>
    <t>Administrasi Umum Perangkat Daerah</t>
  </si>
  <si>
    <t>Penyediaan               Komponen               Instalasi
Listrik/Penerangan Bangunan Kantor</t>
  </si>
  <si>
    <t>5.1.02.01.01.0031</t>
  </si>
  <si>
    <t>Belanja Alat/Bahan untuk Kegiatan Kantor-Alat Listrik</t>
  </si>
  <si>
    <t>Penyediaan Peralatan dan Perlengkapan Kantor</t>
  </si>
  <si>
    <t>5.1.02.01.01.0027</t>
  </si>
  <si>
    <t>5.1.02.01.02.0006</t>
  </si>
  <si>
    <t>Belanja Komponen-Komponen Lainnya</t>
  </si>
  <si>
    <t>5.2.02.10.02.0003</t>
  </si>
  <si>
    <t>Belanja Modal Peralatan Personal Computer</t>
  </si>
  <si>
    <t>5.1.02.01.01.0053</t>
  </si>
  <si>
    <t>Belanja Makanan dan Minuman Jamuan Tamu</t>
  </si>
  <si>
    <t>Penyediaan Barang Cetakan dan Penggandaan</t>
  </si>
  <si>
    <t>Penyediaan    Bahan    Bacaan    dan    Peraturan
Perundang-undangan</t>
  </si>
  <si>
    <t>5.1.02.02.01.0062</t>
  </si>
  <si>
    <t>Belanja Langganan Jurnal/Surat Kabar/Majalah</t>
  </si>
  <si>
    <t>08</t>
  </si>
  <si>
    <t>Fasilitasi Kunjungan Tamu</t>
  </si>
  <si>
    <t>09</t>
  </si>
  <si>
    <t>Penyelenggaraan Rapat Koordinasi dan Konsultasi
SKPD</t>
  </si>
  <si>
    <t>2.07</t>
  </si>
  <si>
    <t>Pengadaan   Barang   Milik   Daerah   Penunjang
Urusan Pemerintah Daerah</t>
  </si>
  <si>
    <t>Pengadaan  Kendaraan  Dinas  Operasional  atau
Lapangan</t>
  </si>
  <si>
    <t>5.1.01.03.07.0002</t>
  </si>
  <si>
    <t>Belanja Honorarium Pengadaan Barang/Jasa</t>
  </si>
  <si>
    <t>5.2.02.02.01.0001</t>
  </si>
  <si>
    <t>Belanja Modal Kendaraan Dinas Bermotor Perorangan</t>
  </si>
  <si>
    <t>5.1.02.02.01.0063</t>
  </si>
  <si>
    <t>Belanja Kawat/Faksimili/Internet/TV Berlangganan</t>
  </si>
  <si>
    <t>2.08</t>
  </si>
  <si>
    <t>Penyediaan Jasa Penunjang Urusan Pemerintahan
Daerah</t>
  </si>
  <si>
    <t>Penyediaan Jasa Surat Menyurat</t>
  </si>
  <si>
    <t>5.1.02.02.01.0026</t>
  </si>
  <si>
    <t>Belanja Jasa Tenaga Administrasi</t>
  </si>
  <si>
    <t>Penyediaan Jasa Komunikasi, Sumber Daya Air dan Listrik</t>
  </si>
  <si>
    <t>5.1.02.02.01.0030</t>
  </si>
  <si>
    <t>Belanja Jasa Tenaga Kebersihan</t>
  </si>
  <si>
    <t>5.1.02.02.01.0060</t>
  </si>
  <si>
    <t>Belanja Tagihan Air</t>
  </si>
  <si>
    <t>5.1.02.02.01.0061</t>
  </si>
  <si>
    <t>Belanja Tagihan Listrik</t>
  </si>
  <si>
    <t>Penyediaan   Jasa   Peralatan   dan   Perlengkapan
Kantor</t>
  </si>
  <si>
    <t xml:space="preserve">  Belanja Jasa Tenaga Kebersihan</t>
  </si>
  <si>
    <t>5.1.02.03.02.0120</t>
  </si>
  <si>
    <t>Belanja Pemeliharaan Alat Kantor dan Rumah Tangga-Alat Rumah Tangga-Alat Pembersih</t>
  </si>
  <si>
    <t>Penyediaan Jasa Pelayanan Umum Kantor</t>
  </si>
  <si>
    <t>2.09</t>
  </si>
  <si>
    <t>Pemeliharaan  Barang  Milik  Daerah  Penunjang
Urusan Pemerintahan Daerah</t>
  </si>
  <si>
    <t>Penyediaan Jasa Pemeliharaan, Biaya Pemeliharaan,   dan Pajak Kendaraan Perorangan Dinas atau Kendaraan Dinas Jabatan</t>
  </si>
  <si>
    <t>5.1.02.02.01.0067</t>
  </si>
  <si>
    <t>Belanja Pembayaran Pajak, Bea, dan Perizinan</t>
  </si>
  <si>
    <t>5.1.02.03.02.0035</t>
  </si>
  <si>
    <t xml:space="preserve">  Belanja Pemeliharaan Alat Angkutan-Alat Angkutan Darat Bermotor-Kendaraan Dinas Bermotor Perorangan</t>
  </si>
  <si>
    <t>Penyediaan Jasa Pemeliharaan, Biaya Pemeliharaan, Pajak dan Perizinan Kendaraan Dinas Operasional atau Lapangan</t>
  </si>
  <si>
    <t>Belanja Pemeliharaan Alat Angkutan-Alat Angkutan Darat Bermotor-Kendaraan Dinas Bermotor Perorangan</t>
  </si>
  <si>
    <t>Pemeliharaan Peralatan dan Mesin Lainnya</t>
  </si>
  <si>
    <t>5.1.02.01.01.0004</t>
  </si>
  <si>
    <t xml:space="preserve">  Belanja Bahan-Bahan Bakar dan Pelumas</t>
  </si>
  <si>
    <t>5.1.02.03.02.0121</t>
  </si>
  <si>
    <t>Belanja Pemeliharaan Alat Kantor dan Rumah Tangga-Alat Rumah Tangga-Alat Pendingin</t>
  </si>
  <si>
    <t>5.1.02.03.02.0405</t>
  </si>
  <si>
    <t>Belanja Pemeliharaan Komputer-Komputer Unit-Personal Computer</t>
  </si>
  <si>
    <t>Pemeliharaan/Rehabilitasi   Gedung   Kantor  dan
Bangunan Lainnya</t>
  </si>
  <si>
    <t>5.1.02.03.03.0001</t>
  </si>
  <si>
    <t xml:space="preserve">  Belanja Pemeliharaan Bangunan Gedung-Bangunan Gedung Tempat Kerja-Bangunan Gedung Kantor</t>
  </si>
  <si>
    <t>2.15</t>
  </si>
  <si>
    <t>Layanan Keuangan dan Kesejahteraan DPRD</t>
  </si>
  <si>
    <t>Penyelenggaraan Administrasi Keuangan DPRD</t>
  </si>
  <si>
    <t>5.1.01.04.01.0001</t>
  </si>
  <si>
    <t>Belanja Uang Representasi DPRD</t>
  </si>
  <si>
    <t>5.1.01.04.02.0001</t>
  </si>
  <si>
    <t>Belanja Tunjangan Keluarga DPRD</t>
  </si>
  <si>
    <t>5.1.01.04.03.0001</t>
  </si>
  <si>
    <t>Belanja Tunjangan Beras DPRD</t>
  </si>
  <si>
    <t>5.1.01.04.04.0001</t>
  </si>
  <si>
    <t>Belanja Uang Paket DPRD</t>
  </si>
  <si>
    <t>5.1.01.04.05.0001</t>
  </si>
  <si>
    <t>Belanja Tunjangan Jabatan DPRD</t>
  </si>
  <si>
    <t>5.1.01.04.06.0001</t>
  </si>
  <si>
    <t>Belanja Tunjangan Alat Kelengkapan DPRD</t>
  </si>
  <si>
    <t>5.1.01.04.07.0001</t>
  </si>
  <si>
    <t>Belanja Tunjangan Alat Kelengkapan Lainnya DPRD</t>
  </si>
  <si>
    <t>5.1.01.04.08.0001</t>
  </si>
  <si>
    <t>Belanja Tunjangan Komunikasi Intensif Pimpinan dan Anggota DPRD</t>
  </si>
  <si>
    <t>5.1.01.04.09.0001</t>
  </si>
  <si>
    <t>Belanja Tunjangan Reses DPRD</t>
  </si>
  <si>
    <t>5.1.01.04.10.0001</t>
  </si>
  <si>
    <t>Belanja Pembebanan PPh kepada Pimpinan dan Anggota DPRD</t>
  </si>
  <si>
    <t>5.1.01.04.11.0001</t>
  </si>
  <si>
    <t>Belanja Pembulatan Gaji DPRD</t>
  </si>
  <si>
    <t>5.1.01.04.12.0001</t>
  </si>
  <si>
    <t>Belanja Iuran Jaminan Kesehatan bagi DPRD</t>
  </si>
  <si>
    <t>5.1.01.04.12.0002</t>
  </si>
  <si>
    <t>Belanja Jaminan Kecelakaan Kerja DPRD</t>
  </si>
  <si>
    <t>5.1.01.04.12.0003</t>
  </si>
  <si>
    <t>5.1.01.04.12.0004</t>
  </si>
  <si>
    <t>5.1.01.04.13.0001</t>
  </si>
  <si>
    <t>Belanja Tunjangan Transportasi DPRD</t>
  </si>
  <si>
    <t>5.1.01.04.14.0001</t>
  </si>
  <si>
    <t>Belanja Uang Jasa Pengabdian DPRD</t>
  </si>
  <si>
    <t>5.1.01.06.01.0001</t>
  </si>
  <si>
    <t>Belanja Dana Operasional Pimpinan DPRD</t>
  </si>
  <si>
    <t>Penyediaan Pakaian Dinas dan Atribut DPRD</t>
  </si>
  <si>
    <t>5.1.02.01.01.0060</t>
  </si>
  <si>
    <t>5.1.02.01.01.0074</t>
  </si>
  <si>
    <t>2.16</t>
  </si>
  <si>
    <t>Layanan Administrasi DPRD</t>
  </si>
  <si>
    <t>Fasilitasi Fraksi DPRD</t>
  </si>
  <si>
    <t xml:space="preserve">  Belanja Makanan dan Minuman Rapat</t>
  </si>
  <si>
    <t>Fasilitasi Rapat Koordinasi dan Konsultasi DPRD</t>
  </si>
  <si>
    <t xml:space="preserve">  Belanja Alat/Bahan untuk Kegiatan Kantor- Bahan Cetak</t>
  </si>
  <si>
    <t>Penyediaan Kebutuhan Rumah Tangga DPRD</t>
  </si>
  <si>
    <t xml:space="preserve">  Belanja Komponen-Komponen Lainnya</t>
  </si>
  <si>
    <t>5.1.02.02.01.0033</t>
  </si>
  <si>
    <t>5.1.02.02.01.0034</t>
  </si>
  <si>
    <t>Belanja Jasa Tenaga Juru Masak</t>
  </si>
  <si>
    <t>4</t>
  </si>
  <si>
    <t>PROGRAM  DUKUNGAN  PELAKSANAAN  TUGAS DAN FUNGSI DPRD</t>
  </si>
  <si>
    <t>Pembentukan  Peraturan  Daerah  dan  Peraturan
DPRD</t>
  </si>
  <si>
    <t>Pembahasan Rancangan Perda</t>
  </si>
  <si>
    <t>Penyelenggaraan Kajian Perundang-Undangan</t>
  </si>
  <si>
    <t>5.1.02.02.01.0003</t>
  </si>
  <si>
    <t xml:space="preserve">  Honorarium Narasumber atau Pembahas, Moderator, Pembawa Acara, dan Panitia</t>
  </si>
  <si>
    <t>5.1.02.02.04.0132</t>
  </si>
  <si>
    <t xml:space="preserve">  Belanja Sewa Peralatan Studio Audio</t>
  </si>
  <si>
    <t xml:space="preserve">5.1.02.04.01.0003  </t>
  </si>
  <si>
    <t>Pembahasan Kebijakan Anggaran</t>
  </si>
  <si>
    <t>Pembahasan KUA dan PPAS</t>
  </si>
  <si>
    <t>Pembahasan   Perubahan   KUA   dan   Perubahan
PPAS</t>
  </si>
  <si>
    <t>Pembahasan APBD</t>
  </si>
  <si>
    <t>Pembahasan APBD Perubahan</t>
  </si>
  <si>
    <t>Pembahasan Pertanggungjawaban APBD</t>
  </si>
  <si>
    <t>Pengawasan Penyelenggaraan Pemerintahan</t>
  </si>
  <si>
    <t>Pembahasan  Laporan  Keterangan
Pertanggungjawaban Kepala Daerah</t>
  </si>
  <si>
    <t>2.04</t>
  </si>
  <si>
    <t>Peningkatan Kapasitas DPRD</t>
  </si>
  <si>
    <t>Pendalaman Tugas DPRD</t>
  </si>
  <si>
    <t xml:space="preserve">  Belanja Perjalanan Dinas Biasa</t>
  </si>
  <si>
    <t>Publikasi dan Dokumentasi Dewan</t>
  </si>
  <si>
    <t>5.1.02.02.01.0055</t>
  </si>
  <si>
    <t>Belanja Jasa Iklan/Reklame, Film, dan Pemotretan</t>
  </si>
  <si>
    <t>Penyediaan Kelompok Pakar dan Tim Ahli</t>
  </si>
  <si>
    <t>5.1.02.02.01.0029</t>
  </si>
  <si>
    <t xml:space="preserve">  Belanja Jasa Tenaga Ahli</t>
  </si>
  <si>
    <t>Penyediaan Tenaga Ahli Fraksi</t>
  </si>
  <si>
    <t>07</t>
  </si>
  <si>
    <t>Penyerapan      dan      Penghimpunan      Aspirasi
Masyarakat</t>
  </si>
  <si>
    <t>Kunjungan Kerja dalam Daerah</t>
  </si>
  <si>
    <t>Penyusunan Pokok-Pokok Pikiran DPRD</t>
  </si>
  <si>
    <t>Pelaksanaan Reses</t>
  </si>
  <si>
    <t>5.1.02.01.01.0058</t>
  </si>
  <si>
    <t>Belanja Makanan dan Minuman Aktivitas Lapangan</t>
  </si>
  <si>
    <t>Fasilitasi Tugas DPRD</t>
  </si>
  <si>
    <t>Koordinasi  dan  Konsultasi  Pelaksanaan  Tugas
DPRD</t>
  </si>
  <si>
    <t>Mengetahui,</t>
  </si>
  <si>
    <t>Mamuju, 17 Februari 2022</t>
  </si>
  <si>
    <t>Mamuju, 28 Oktober 2022</t>
  </si>
  <si>
    <t>Sekretaris DPRD Kab. Mamuju</t>
  </si>
  <si>
    <t>PEJABAT PENATAUSAHAAN KEUANGAN</t>
  </si>
  <si>
    <t>Drs. H. MUHAMMAD SYAHRIR, MM</t>
  </si>
  <si>
    <t>MASDAWATY, SE</t>
  </si>
  <si>
    <t>Pangkat/Gol : Pembina Utama Muda, IV/c</t>
  </si>
  <si>
    <t>NIP. 196906102007012037</t>
  </si>
  <si>
    <t>S E K R E T A R I A T  D P R D    K A B U P A T E N   M A M U J U</t>
  </si>
  <si>
    <t xml:space="preserve">T A H U N   A N G G A R A N   2 0 2 2 </t>
  </si>
  <si>
    <t>KODE M.A.K</t>
  </si>
  <si>
    <t>URAIAN PROGRAM, KEGIATAN</t>
  </si>
  <si>
    <t>SEBELUM PERUBAHAN</t>
  </si>
  <si>
    <t>SETELAH PERUBAHAN PERUBAHAN</t>
  </si>
  <si>
    <t>BERTAMBAH/ BERKURANG</t>
  </si>
  <si>
    <t>SELISIH</t>
  </si>
  <si>
    <t>Pendapatan Transfer</t>
  </si>
  <si>
    <t>PAD</t>
  </si>
  <si>
    <t>SiLPA</t>
  </si>
  <si>
    <t>TOTAL SUMBER DANA</t>
  </si>
  <si>
    <t>Transfer Pusat</t>
  </si>
  <si>
    <t>Antar Daerah</t>
  </si>
  <si>
    <t>DAU</t>
  </si>
  <si>
    <t>DBH Pusat</t>
  </si>
  <si>
    <t>DAK</t>
  </si>
  <si>
    <t>DID</t>
  </si>
  <si>
    <t>DBH Prov.</t>
  </si>
  <si>
    <t>20 (20-11)</t>
  </si>
  <si>
    <t>SEKRETARIS DPRD</t>
  </si>
  <si>
    <t>NIP. 196512311993031181</t>
  </si>
  <si>
    <t>Nafkah Dewan 2022</t>
  </si>
  <si>
    <t>ANGGARAN POKOK</t>
  </si>
  <si>
    <t>ANGGARAN PERUBAHAN</t>
  </si>
  <si>
    <t>PAGU</t>
  </si>
  <si>
    <t>Belanja Gaji Pokok ASN</t>
  </si>
  <si>
    <t>Belanja tunjangan keluarga ASN</t>
  </si>
  <si>
    <t>Belanja tunjangan beras ASN</t>
  </si>
  <si>
    <t>Uang Paket</t>
  </si>
  <si>
    <t>Belanja tunjangan jabatan ASN</t>
  </si>
  <si>
    <t>Tunjangan AKD</t>
  </si>
  <si>
    <t>Tunjangan AKD lainnya</t>
  </si>
  <si>
    <t>Tunjangan insentif komunikasi pimpinan dan anggota DPRD</t>
  </si>
  <si>
    <t>Tunjangan Reses</t>
  </si>
  <si>
    <t>Belanja Tunjangan PPh/Tunjangan Khusus ASN</t>
  </si>
  <si>
    <t>Pembulatan</t>
  </si>
  <si>
    <t>Belanja Iuran Jaminan kesehatan ASN</t>
  </si>
  <si>
    <t>Belanja Iuran Jaminan kecelakaan kerja ASN</t>
  </si>
  <si>
    <t>Belanja Iuran Jaminan kematian ASN</t>
  </si>
  <si>
    <t>Tunjangan Perumahan</t>
  </si>
  <si>
    <t>Tunjangan Transportasi</t>
  </si>
  <si>
    <t>Uang Jasa Pengabdian</t>
  </si>
  <si>
    <t>Belanja Penunjang Op.Pimpinan</t>
  </si>
  <si>
    <t>JUMLAH</t>
  </si>
  <si>
    <t>HASIL KOREKSI</t>
  </si>
  <si>
    <t>Evaluasi Kinerja Perangkat Daerah</t>
  </si>
  <si>
    <t>Belanja Alat/Bahan untuk Kegiatan Kantor- Benda Pos</t>
  </si>
  <si>
    <t>Koordinasi dan Penyusunan Laporan keuangan Akhir Tahun SKPD</t>
  </si>
  <si>
    <t>Koordinasi dan Penyusunan Laporan keuangan Bulanan/Triwulan/Semesteran</t>
  </si>
  <si>
    <t>5.1.02.01.01.0063</t>
  </si>
  <si>
    <t>Belanja Pakaian Dinas Harian (PDH)</t>
  </si>
  <si>
    <t>5.1.02.01.01.0065</t>
  </si>
  <si>
    <t>Belanja Pakaian Sipil Resmi (PSR)</t>
  </si>
  <si>
    <t>5.1.02.01.01.0075</t>
  </si>
  <si>
    <t>Belanja Pakaian Batim Tradisional</t>
  </si>
  <si>
    <t>5.1.02.01.01.0076</t>
  </si>
  <si>
    <t>Belanja Pakaian Olahraga</t>
  </si>
  <si>
    <t>5.1.02.01.01.0023</t>
  </si>
  <si>
    <t>Belanja Suku Cadang-suku Cadang lainnya</t>
  </si>
  <si>
    <t>Penyediaan Peralatan Rumah Tangga</t>
  </si>
  <si>
    <t>Pengadaan Peralatan dan Mesin Lainnya</t>
  </si>
  <si>
    <t>5.2.02.05.02.0003</t>
  </si>
  <si>
    <t>5.2.02.06.01.0001</t>
  </si>
  <si>
    <t>Belanja Modal Alat Pembersih</t>
  </si>
  <si>
    <t>5.2.02.10.01.0002</t>
  </si>
  <si>
    <t>Belanja Modal Peralatan Studio Audio</t>
  </si>
  <si>
    <t>Belanja Modal Personal Computer</t>
  </si>
  <si>
    <t>5.1.02.02.01.0028</t>
  </si>
  <si>
    <t>Belanja Jasa Tenaga Pelayanan Umum</t>
  </si>
  <si>
    <t>5.1.02.01.01.0043</t>
  </si>
  <si>
    <t>Belanja Natura dan Pakan - Natura</t>
  </si>
  <si>
    <t>Belanja Pemeliharaan Komputer-Peralatan Komputer Unit-Perlatan Personal Computer</t>
  </si>
  <si>
    <t>Pemeliharaan Aset tak berwujud</t>
  </si>
  <si>
    <t>Pemeliharaan/Rehabilitasi Sarana dan prasarana Gedung   Kantor  dan
Bangunan Lainnya</t>
  </si>
  <si>
    <t>Belanja Tunjangan Perumahan DPRD</t>
  </si>
  <si>
    <t>Belanja Jaminan Kematian DPRD</t>
  </si>
  <si>
    <t>5.1.02.01.01.0064</t>
  </si>
  <si>
    <t xml:space="preserve"> Belanja Pakaian Dinas dan Atribut Pimpinan dan Anggota DPRD</t>
  </si>
  <si>
    <t>Belanja Pakaian Dinas Lapangan</t>
  </si>
  <si>
    <t>Belanja Pakaian adat ada daerah</t>
  </si>
  <si>
    <t>Honorarium Narasumber atau Pembahas, Moderator, Pembawa Acara dan Panitia</t>
  </si>
  <si>
    <t>5.1.02.02.01.0025</t>
  </si>
  <si>
    <t>Belanja jasa Tenaga Kesenian dan Kebudayaan</t>
  </si>
  <si>
    <t>Belanja jasa Tenaga Operator Komputer</t>
  </si>
  <si>
    <t>5.1.02.02.01.0016</t>
  </si>
  <si>
    <t>Belanja jasa tenaga penanganan Prasarana dan Sarana Umum</t>
  </si>
  <si>
    <t>Belanja Natura dan Pakan-Natura</t>
  </si>
  <si>
    <t xml:space="preserve">  Belanja Jasa Tenaga Supir</t>
  </si>
  <si>
    <t>Belanja Pemeliharaan Alat Kantor dan Rumah Tangga-Alat Rumah Tangga-Alat Dapur</t>
  </si>
  <si>
    <t>5.1.02.01.01.0012</t>
  </si>
  <si>
    <t>Belanja Bahan-Bahan Lainnya</t>
  </si>
  <si>
    <t>5.1.02.02.05.0043</t>
  </si>
  <si>
    <t>Belanja Sewa Hotel</t>
  </si>
  <si>
    <t>5.1.02.02.01.0052</t>
  </si>
  <si>
    <t>Belanja Makanan dan Minuman rapat</t>
  </si>
  <si>
    <t xml:space="preserve">  Belanja Sewa Hotel</t>
  </si>
  <si>
    <t>Fasilitasi Tugas Pimpinan DPRD</t>
  </si>
  <si>
    <t>Pengadaan Pakaian Dinas Beserta Atribut Kelengkapannya</t>
  </si>
  <si>
    <t>NON GAJI</t>
  </si>
  <si>
    <t>SUMBER DANA SEKRETARIAT DPRD</t>
  </si>
  <si>
    <t>URAIAN</t>
  </si>
  <si>
    <t>Kode</t>
  </si>
  <si>
    <t>Uraian</t>
  </si>
  <si>
    <t>UNSUR PENDUKUNG URUSAN PEMERINTAHAN</t>
  </si>
  <si>
    <t>PROGRAM PENUNJANG URUSAN PEMERINTAHAN DAERAH KABUPATEN/KOTA</t>
  </si>
  <si>
    <t>Penyusunan Dokumen Perencanaan Perangkat Daerah</t>
  </si>
  <si>
    <t>Koordinasi dan Penyusunan Dokumen Perubahan RKA-SKPD</t>
  </si>
  <si>
    <t>Koordinasi dan Penyusunan Perubahan DPA- SKPD</t>
  </si>
  <si>
    <t>Koordinasi dan Penyusunan Laporan Capaian Kinerja dan Ikhtisar Realisasi Kinerja SKPD</t>
  </si>
  <si>
    <t>Pelaksanaan Penatausahaan dan Pengujian/Verifikasi Keuangan SKPD</t>
  </si>
  <si>
    <t>Koordinasi dan Penyusunan Laporan Keuangan Akhir Tahun SKPD</t>
  </si>
  <si>
    <t>Koordinasi dan Penyusunan Laporan Keuangan Bulanan/ Triwulanan/ Semesteran SKPD</t>
  </si>
  <si>
    <t>Pengadaan Pakaian Dinas beserta Atribut Kelengkapannya</t>
  </si>
  <si>
    <t>Monitoring, Evaluasi, dan Penilaian Kinerja Pegawai</t>
  </si>
  <si>
    <t>Bimbingan Teknis Implementasi Peraturan Perundang-Undangan</t>
  </si>
  <si>
    <t>Penyediaan Komponen Instalasi Listrik/Penerangan Bangunan Kantor</t>
  </si>
  <si>
    <t>Penyediaan Bahan Bacaan dan Peraturan Perundang-undangan</t>
  </si>
  <si>
    <t>Penyelenggaraan Rapat Koordinasi dan Konsultasi SKPD</t>
  </si>
  <si>
    <t>Pengadaan Barang Milik Daerah Penunjang Urusan Pemerintah Daerah</t>
  </si>
  <si>
    <t>Pengadaan Kendaraan Dinas Operasional atau Lapangan</t>
  </si>
  <si>
    <t>Penyediaan Jasa Penunjang Urusan Pemerintahan Daerah</t>
  </si>
  <si>
    <t>Penyediaan Jasa Peralatan dan Perlengkapan Kantor</t>
  </si>
  <si>
    <t>Pemeliharaan Barang Milik Daerah Penunjang Urusan Pemerintahan Daerah</t>
  </si>
  <si>
    <t>Penyediaan Jasa Pemeliharaan, Biaya Pemeliharaan, dan Pajak Kendaraan Perorangan Dinas atau Kendaraan Dinas Jabatan</t>
  </si>
  <si>
    <t>Pemeliharaan Aset Tak Berwujud</t>
  </si>
  <si>
    <t>Pemeliharaan/Rehabilitasi Gedung Kantor dan Bangunan Lainnya</t>
  </si>
  <si>
    <t>Pemeliharaan/Rehabilitasi Sarana dan Prasarana Gedung Kantor atau Bangunan Lainnya</t>
  </si>
  <si>
    <t>PROGRAM DUKUNGAN PELAKSANAAN TUGAS DAN FUNGSI DPRD</t>
  </si>
  <si>
    <t>Pembentukan Peraturan Daerah dan
Peraturan DPRD</t>
  </si>
  <si>
    <t>Pembahasan Rancangan Peraturan Daerah</t>
  </si>
  <si>
    <t>Pembahasan Perubahan KUA dan Perubahan PPAS</t>
  </si>
  <si>
    <t>Pembahasan Laporan Keterangan Pertanggungjawaban Kepala Daerah</t>
  </si>
  <si>
    <t>Penyerapan dan Penghimpunan Aspirasi
Masyarakat</t>
  </si>
  <si>
    <t>Penyusunan Pokok- Pokok Pikiran DPRD</t>
  </si>
  <si>
    <t>Koordinasi dan Konsultasi Pelaksanaan Tugas DPRD</t>
  </si>
  <si>
    <t>DBH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</si>
  <si>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</si>
  <si>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</si>
  <si>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</si>
  <si>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</si>
  <si>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</si>
  <si>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</si>
  <si>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</si>
  <si>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</si>
  <si>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</si>
  <si>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</si>
  <si>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</si>
  <si>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</si>
  <si>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</si>
  <si>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</si>
  <si>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</si>
  <si>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</si>
  <si>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</si>
  <si>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</si>
  <si>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</si>
  <si>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</si>
  <si>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</si>
  <si>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</si>
  <si>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</si>
  <si>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</si>
  <si>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</si>
  <si>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ANGGARAN KAS</t>
  </si>
  <si>
    <t>x</t>
  </si>
  <si>
    <t>Pengelolaan dan Penyiapan Bahan Tanggapan Pemeriksaan</t>
  </si>
  <si>
    <t>Penyusunan Pelaporan dan Analisis Prognosis Realisasi Anggaran</t>
  </si>
  <si>
    <t>Rekonsialiasi dan Penyusunan Laporan Barang Milik Daerah</t>
  </si>
  <si>
    <t>Penyusunan Perencanaan Kebutuhan Barang Milik daerah SKPD</t>
  </si>
  <si>
    <t>Koordinasi dan Penilaiaan Barang Milik Daerah SKPD</t>
  </si>
  <si>
    <t>Pembinaan, Pengawasan, dan Pengendalian Barang Milik daerah Pada SKPD</t>
  </si>
  <si>
    <t>Penyedian Bahan Logistik Kantor</t>
  </si>
  <si>
    <t>TAHUN ANGGARAN 2024</t>
  </si>
  <si>
    <t>Pengadaan Mebel</t>
  </si>
  <si>
    <t>Pengadaan Sarana dan Prasarana Pendukung Gedung Kantor Atau Bangunan Lainnya</t>
  </si>
  <si>
    <t>Penyedian Pakaian Dinas dan Atribut DPRD</t>
  </si>
  <si>
    <t>Penyusunan dan Pembahasan Program Pembentukan Peraturan Daerah</t>
  </si>
  <si>
    <t>Fasilitasi Penyusunan Penjelasan / Keterangan Naskah Akademik</t>
  </si>
  <si>
    <t>Penyusunan Tatib DPRD</t>
  </si>
  <si>
    <t>Pengawasan Urusan Pemerintahan Bidang sumber Daya Alam</t>
  </si>
  <si>
    <t>Pengawasan Tindak Lanjut Hasil Pemeriksaan Laporan Keuangan Oleh Badan Pemeriksa Keuangan</t>
  </si>
  <si>
    <t>Pengawasan Penggunaan Anggaran</t>
  </si>
  <si>
    <t>Orientasi DPRD</t>
  </si>
  <si>
    <t>Penyusunan Program Kerja DPRD</t>
  </si>
  <si>
    <t>Pelaksanaan dan Pengawasan Kode etik DPRD</t>
  </si>
  <si>
    <t>Penyusunan Kode Etik DPRD</t>
  </si>
  <si>
    <t>Pengawasan Kode Etik DPRD</t>
  </si>
  <si>
    <t>Fasilitasi Pelaksanaan Tugas Panitia Khusus</t>
  </si>
  <si>
    <t>Fasilitasi Pelaksanaan Tugas Badan Musyawarah</t>
  </si>
  <si>
    <t>Penyusunan Laporan Kinerja DPRD</t>
  </si>
  <si>
    <t>Pagu</t>
  </si>
  <si>
    <t>Triw I</t>
  </si>
  <si>
    <t>Belanja Alat/Bahan untuk Kegiatan Kantor-Benda Pos</t>
  </si>
  <si>
    <t>Belanja Komponen-Komponen Peralatan</t>
  </si>
  <si>
    <t>5.1.02.01.02.0003</t>
  </si>
  <si>
    <t>Belanja Modal Kendaraan Bermotor Beroda Dua</t>
  </si>
  <si>
    <t>5.2.02.02.01.0004</t>
  </si>
  <si>
    <t>Belanja Modal Meja Rapat Pejabat</t>
  </si>
  <si>
    <t>5.2.02.05.03.0002</t>
  </si>
  <si>
    <t>Pengadaan Sarana dan Prasarana Pendukung Gedung Kantor atau Bangunan Lainnya</t>
  </si>
  <si>
    <t>Belanja Jasa Tenaga Penanganan Prasarana dan Sarana Umum</t>
  </si>
  <si>
    <t>Belanja Bahan-Bahan Bakar dan Pelumas</t>
  </si>
  <si>
    <t>Belanja Pemeliharaan Bangunan Gedung-Bangunan Gedung Tempat Kerja-Bangunan Gedung Kantor</t>
  </si>
  <si>
    <t>5.1.02.01.01.0059</t>
  </si>
  <si>
    <t>Belanja Pakaian Dinas KDH dan WKDH</t>
  </si>
  <si>
    <t>Belanja Pakaian Adat Daerah</t>
  </si>
  <si>
    <t>Belanja Makanan dan Minuman Aktifitas Lapangan</t>
  </si>
  <si>
    <t>5.1.02.02.04.0355</t>
  </si>
  <si>
    <t xml:space="preserve">  Belanja Sewa Peralatan Umum</t>
  </si>
  <si>
    <t>Pelaksanaan dan Pengawasan Kode Etik DPRD</t>
  </si>
  <si>
    <t>Belanja Alat/Bahan untuk Kegiatan Kantor-Perlengkapan Dinas</t>
  </si>
  <si>
    <t>5.1.02.01.01.0032</t>
  </si>
  <si>
    <t>Belanja Natura dan Pakan Natura</t>
  </si>
  <si>
    <t>KEPALA BPKAD Selaku PPKD</t>
  </si>
  <si>
    <t>H. IRWAN IDRIS., S.Pi., M.Si</t>
  </si>
  <si>
    <t>Pangkat : Pembina Tk. I</t>
  </si>
  <si>
    <t>NIP. 197011112003121006</t>
  </si>
  <si>
    <t xml:space="preserve">Belanja Modal Mebel </t>
  </si>
  <si>
    <t>5.2.02.05.02.0001</t>
  </si>
  <si>
    <t>Belanja Modal Alat Pendingin</t>
  </si>
  <si>
    <t>5.2.02.05.02.0004</t>
  </si>
  <si>
    <t>Belanja Modal Alat Rumah Tangga Lainnya (Home Use)</t>
  </si>
  <si>
    <t>5.2.02.05.02.0006</t>
  </si>
  <si>
    <t>Belanja Modal Peralatan Studio Video dan Film</t>
  </si>
  <si>
    <t>5.2.02.06.01.0002</t>
  </si>
  <si>
    <t>Nip.  19651231 199303 1 181</t>
  </si>
  <si>
    <t xml:space="preserve">Belanja Perjalanan Dinas Biasa </t>
  </si>
  <si>
    <t>Pengamanan Barang Milik Daerah</t>
  </si>
  <si>
    <t>Belanja Makan Minum Rapat</t>
  </si>
  <si>
    <t>5.1.02.02.01.0001</t>
  </si>
  <si>
    <t>Belanja Jasa Pengelolaan BMD yang Tidak Menghasilkan Pendapatan</t>
  </si>
  <si>
    <t>5.1.02.02.01.0081</t>
  </si>
  <si>
    <t>5.1.02.01.01.0035</t>
  </si>
  <si>
    <t>Belanja Alat/Bahan Untuk Kegiatan Kantor Perlengkapan Dinas</t>
  </si>
  <si>
    <t>Belanja Alat/Bahan Untuk Kegiatan Kantor Suvenir/Cendra Mata</t>
  </si>
  <si>
    <t>Belanja Modal Mebel</t>
  </si>
  <si>
    <t>5.2.02.10.01.0003</t>
  </si>
  <si>
    <t>Belanja Modal Komputer Unit Lainnya</t>
  </si>
  <si>
    <t>Belanja Pemeliharaan Alat Kantor dan Rumah Tangga Alat Rumah tangga Alat Pembersih</t>
  </si>
  <si>
    <t>Belanja Pemeliharaan Alat Kantor dan Rumah Tangga Alat Rumah tangga Alat Rumah Tangga Lainnya</t>
  </si>
  <si>
    <t>Belanja Modal Alat Rumah Tangga Lainnya ( Home Use )</t>
  </si>
  <si>
    <t>5.1.02.03.02.0038</t>
  </si>
  <si>
    <t>Belanja Pemeliharaan Alat Angkutan-Alat Angkutan Darat Bermotor-Kendaraan Dinas Bermotor Beroda Dua</t>
  </si>
  <si>
    <t>Belanja Pemeliharaan Alat Kantor dan Rumah Tangga Alat Rumah Tangga Alat Pendingin</t>
  </si>
  <si>
    <t>5.1.02.03.02.0409</t>
  </si>
  <si>
    <t xml:space="preserve">  Belanja Makanan dan Minuman Jamuan Tamu</t>
  </si>
  <si>
    <t>5.1.02.01.01.0039</t>
  </si>
  <si>
    <t>Belanja Barang Untuk Dijual/Diserahkan Kepada Masyarakat</t>
  </si>
  <si>
    <t>5.1.02.02.01.0031</t>
  </si>
  <si>
    <t>Belanja Jasa Tenaga Keamanan</t>
  </si>
  <si>
    <t>Belanja Pemeliharaan Alat Kantor dan Rumah Tangga Alat Rumah Tangga Perorangan</t>
  </si>
  <si>
    <t>Belanja Modal Alat  Pembersih</t>
  </si>
  <si>
    <t>Belanja Alat/Bahan Untuk Kegiatan Kantor Benda Pos</t>
  </si>
  <si>
    <t>Penyelenggaraan Hubungan Masyarakat</t>
  </si>
  <si>
    <t>Pembahasan Pertanggung jawaban APBD</t>
  </si>
  <si>
    <t>Mamuju, 02 Januari 2025</t>
  </si>
  <si>
    <t>APBD EFISIENSI TAHUN ANGGARAN 2025</t>
  </si>
  <si>
    <t>5.1.02.03.02.0123</t>
  </si>
  <si>
    <t>5.1.02.02.12.0002</t>
  </si>
  <si>
    <t>Belanja Sosialisasi ( Transport Peserta )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</si>
</sst>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(* #,##0_);_(* \(#,##0\);_(* &quot;-&quot;??_);_(@_)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Arial Narrow"/>
      <family val="2"/>
    </font>
    <font>
      <sz val="10"/>
      <color rgb="FF000000"/>
      <name val="Arial Narrow"/>
      <family val="2"/>
    </font>
    <font>
      <b/>
      <u/>
      <sz val="10"/>
      <name val="Arial Narrow"/>
      <family val="2"/>
    </font>
    <font>
      <b/>
      <sz val="10"/>
      <color rgb="FF000000"/>
      <name val="Arial Narrow"/>
      <family val="2"/>
    </font>
    <font>
      <i/>
      <sz val="10"/>
      <name val="Arial Narrow"/>
      <family val="2"/>
    </font>
    <font>
      <i/>
      <sz val="10"/>
      <color rgb="FF000000"/>
      <name val="Arial Narrow"/>
      <family val="2"/>
    </font>
    <font>
      <sz val="10"/>
      <color rgb="FFFF0000"/>
      <name val="Arial Narrow"/>
      <family val="2"/>
    </font>
    <font>
      <sz val="10"/>
      <color theme="0"/>
      <name val="Arial Narrow"/>
      <family val="2"/>
    </font>
    <font>
      <b/>
      <u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0000"/>
      <name val="Arial Narrow"/>
      <family val="2"/>
    </font>
    <font>
      <sz val="10"/>
      <color theme="1"/>
      <name val="Segoe UI"/>
      <family val="2"/>
    </font>
    <font>
      <sz val="11"/>
      <color rgb="FF000000"/>
      <name val="Calibri"/>
      <family val="2"/>
      <charset val="204"/>
    </font>
    <font>
      <sz val="10"/>
      <color rgb="FF000000"/>
      <name val="Segoe UI"/>
      <family val="2"/>
    </font>
    <font>
      <b/>
      <sz val="10"/>
      <color rgb="FF000000"/>
      <name val="Segoe UI"/>
      <family val="2"/>
    </font>
    <font>
      <i/>
      <sz val="10"/>
      <color rgb="FF000000"/>
      <name val="Segoe UI"/>
      <family val="2"/>
    </font>
    <font>
      <b/>
      <sz val="11"/>
      <name val="Arial Narrow"/>
      <family val="2"/>
    </font>
    <font>
      <b/>
      <sz val="11"/>
      <color rgb="FFFF0000"/>
      <name val="Arial Narrow"/>
      <family val="2"/>
    </font>
    <font>
      <b/>
      <u/>
      <sz val="1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b/>
      <sz val="10"/>
      <color theme="1"/>
      <name val="Arial Narrow"/>
      <family val="2"/>
    </font>
    <font>
      <sz val="11"/>
      <name val="Calibri"/>
      <family val="2"/>
      <scheme val="minor"/>
    </font>
    <font>
      <b/>
      <sz val="10"/>
      <color rgb="FF181C32"/>
      <name val="Arial Narrow"/>
      <family val="2"/>
    </font>
    <font>
      <b/>
      <sz val="12"/>
      <name val="Arial Narrow"/>
      <family val="2"/>
    </font>
    <font>
      <b/>
      <u/>
      <sz val="12"/>
      <name val="Arial Narrow"/>
      <family val="2"/>
    </font>
    <font>
      <sz val="12"/>
      <color rgb="FF000000"/>
      <name val="Segoe UI"/>
      <family val="2"/>
    </font>
    <font>
      <b/>
      <sz val="12"/>
      <color rgb="FF000000"/>
      <name val="Segoe UI"/>
      <family val="2"/>
    </font>
    <font>
      <b/>
      <u/>
      <sz val="12"/>
      <color rgb="FF000000"/>
      <name val="Segoe UI"/>
      <family val="2"/>
    </font>
    <font>
      <sz val="8"/>
      <color rgb="FF181C3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ck">
        <color indexed="64"/>
      </left>
      <right style="double">
        <color auto="1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indexed="64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medium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hair">
        <color indexed="64"/>
      </bottom>
      <diagonal/>
    </border>
    <border>
      <left style="thick">
        <color indexed="64"/>
      </left>
      <right style="double">
        <color auto="1"/>
      </right>
      <top style="medium">
        <color auto="1"/>
      </top>
      <bottom style="hair">
        <color indexed="64"/>
      </bottom>
      <diagonal/>
    </border>
    <border>
      <left style="double">
        <color auto="1"/>
      </left>
      <right style="thin">
        <color indexed="64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double">
        <color auto="1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auto="1"/>
      </bottom>
      <diagonal/>
    </border>
    <border>
      <left style="thick">
        <color indexed="64"/>
      </left>
      <right style="double">
        <color auto="1"/>
      </right>
      <top style="hair">
        <color indexed="64"/>
      </top>
      <bottom style="thin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ck">
        <color indexed="64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0" fillId="0" borderId="0"/>
    <xf numFmtId="164" fontId="20" fillId="0" borderId="0" applyFont="0" applyFill="0" applyBorder="0" applyAlignment="0" applyProtection="0"/>
  </cellStyleXfs>
  <cellXfs count="445">
    <xf numFmtId="0" fontId="0" fillId="0" borderId="0" xfId="0"/>
    <xf numFmtId="0" fontId="0" fillId="0" borderId="0" xfId="0" applyAlignment="1">
      <alignment vertical="center"/>
    </xf>
    <xf numFmtId="166" fontId="16" fillId="0" borderId="5" xfId="1" applyNumberFormat="1" applyFont="1" applyBorder="1" applyAlignment="1">
      <alignment horizontal="center" vertical="center"/>
    </xf>
    <xf numFmtId="165" fontId="16" fillId="0" borderId="5" xfId="1" applyFont="1" applyBorder="1" applyAlignment="1">
      <alignment horizontal="center" vertical="center"/>
    </xf>
    <xf numFmtId="165" fontId="16" fillId="0" borderId="6" xfId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44" xfId="0" applyFont="1" applyBorder="1" applyAlignment="1">
      <alignment vertical="center" wrapText="1"/>
    </xf>
    <xf numFmtId="166" fontId="0" fillId="0" borderId="5" xfId="1" applyNumberFormat="1" applyFont="1" applyBorder="1" applyAlignment="1">
      <alignment vertical="center"/>
    </xf>
    <xf numFmtId="165" fontId="0" fillId="0" borderId="5" xfId="1" applyFont="1" applyBorder="1" applyAlignment="1">
      <alignment vertical="center"/>
    </xf>
    <xf numFmtId="165" fontId="0" fillId="0" borderId="6" xfId="1" applyFont="1" applyBorder="1" applyAlignment="1">
      <alignment vertical="center"/>
    </xf>
    <xf numFmtId="0" fontId="2" fillId="0" borderId="74" xfId="0" applyFont="1" applyBorder="1" applyAlignment="1">
      <alignment horizontal="center" vertical="center" wrapText="1"/>
    </xf>
    <xf numFmtId="165" fontId="2" fillId="0" borderId="75" xfId="1" applyFont="1" applyBorder="1" applyAlignment="1">
      <alignment vertical="center"/>
    </xf>
    <xf numFmtId="165" fontId="2" fillId="0" borderId="82" xfId="1" applyFont="1" applyBorder="1" applyAlignment="1">
      <alignment vertical="center"/>
    </xf>
    <xf numFmtId="0" fontId="2" fillId="0" borderId="0" xfId="0" applyFont="1" applyAlignment="1">
      <alignment vertical="center" wrapText="1"/>
    </xf>
    <xf numFmtId="166" fontId="0" fillId="0" borderId="0" xfId="1" applyNumberFormat="1" applyFont="1" applyAlignment="1">
      <alignment vertical="center"/>
    </xf>
    <xf numFmtId="165" fontId="0" fillId="0" borderId="0" xfId="1" applyFont="1" applyAlignment="1">
      <alignment vertical="center"/>
    </xf>
    <xf numFmtId="164" fontId="0" fillId="0" borderId="0" xfId="2" applyFont="1" applyAlignment="1">
      <alignment vertical="center"/>
    </xf>
    <xf numFmtId="165" fontId="4" fillId="0" borderId="0" xfId="1" applyFont="1" applyAlignment="1">
      <alignment vertical="center"/>
    </xf>
    <xf numFmtId="0" fontId="4" fillId="0" borderId="0" xfId="3" applyFont="1" applyAlignment="1">
      <alignment horizontal="center"/>
    </xf>
    <xf numFmtId="164" fontId="6" fillId="0" borderId="0" xfId="2" applyFont="1" applyFill="1" applyAlignment="1">
      <alignment horizontal="center" vertical="center"/>
    </xf>
    <xf numFmtId="164" fontId="8" fillId="0" borderId="0" xfId="2" applyFont="1" applyFill="1" applyAlignment="1">
      <alignment horizontal="center" vertical="center"/>
    </xf>
    <xf numFmtId="164" fontId="8" fillId="0" borderId="5" xfId="2" applyFont="1" applyFill="1" applyBorder="1" applyAlignment="1">
      <alignment horizontal="center" vertical="center"/>
    </xf>
    <xf numFmtId="164" fontId="10" fillId="0" borderId="53" xfId="2" applyFont="1" applyFill="1" applyBorder="1" applyAlignment="1">
      <alignment horizontal="left" vertical="center"/>
    </xf>
    <xf numFmtId="164" fontId="9" fillId="0" borderId="54" xfId="2" applyFont="1" applyFill="1" applyBorder="1" applyAlignment="1">
      <alignment horizontal="center" vertical="center" wrapText="1"/>
    </xf>
    <xf numFmtId="164" fontId="10" fillId="0" borderId="52" xfId="2" applyFont="1" applyFill="1" applyBorder="1" applyAlignment="1">
      <alignment horizontal="center" vertical="center"/>
    </xf>
    <xf numFmtId="164" fontId="9" fillId="0" borderId="52" xfId="2" applyFont="1" applyFill="1" applyBorder="1" applyAlignment="1">
      <alignment horizontal="center" vertical="center" wrapText="1"/>
    </xf>
    <xf numFmtId="164" fontId="9" fillId="0" borderId="55" xfId="2" applyFont="1" applyFill="1" applyBorder="1" applyAlignment="1">
      <alignment horizontal="center" vertical="center" wrapText="1"/>
    </xf>
    <xf numFmtId="164" fontId="10" fillId="0" borderId="56" xfId="2" applyFont="1" applyFill="1" applyBorder="1" applyAlignment="1">
      <alignment horizontal="center" vertical="center"/>
    </xf>
    <xf numFmtId="164" fontId="10" fillId="0" borderId="53" xfId="2" applyFont="1" applyFill="1" applyBorder="1" applyAlignment="1">
      <alignment horizontal="center" vertical="center"/>
    </xf>
    <xf numFmtId="164" fontId="10" fillId="0" borderId="57" xfId="2" applyFont="1" applyFill="1" applyBorder="1" applyAlignment="1">
      <alignment horizontal="center" vertical="center" wrapText="1"/>
    </xf>
    <xf numFmtId="164" fontId="10" fillId="0" borderId="0" xfId="2" applyFont="1" applyFill="1" applyAlignment="1">
      <alignment horizontal="center" vertical="center"/>
    </xf>
    <xf numFmtId="164" fontId="4" fillId="0" borderId="19" xfId="2" applyFont="1" applyFill="1" applyBorder="1" applyAlignment="1">
      <alignment horizontal="center" vertical="center"/>
    </xf>
    <xf numFmtId="164" fontId="4" fillId="0" borderId="20" xfId="2" applyFont="1" applyFill="1" applyBorder="1" applyAlignment="1">
      <alignment horizontal="center" vertical="center"/>
    </xf>
    <xf numFmtId="164" fontId="4" fillId="0" borderId="21" xfId="2" applyFont="1" applyFill="1" applyBorder="1" applyAlignment="1">
      <alignment horizontal="right" vertical="center"/>
    </xf>
    <xf numFmtId="164" fontId="3" fillId="0" borderId="22" xfId="2" applyFont="1" applyFill="1" applyBorder="1" applyAlignment="1">
      <alignment horizontal="left" vertical="center" wrapText="1"/>
    </xf>
    <xf numFmtId="164" fontId="3" fillId="0" borderId="22" xfId="2" applyFont="1" applyFill="1" applyBorder="1" applyAlignment="1">
      <alignment vertical="center"/>
    </xf>
    <xf numFmtId="164" fontId="8" fillId="0" borderId="60" xfId="2" applyFont="1" applyFill="1" applyBorder="1" applyAlignment="1">
      <alignment horizontal="center" vertical="center"/>
    </xf>
    <xf numFmtId="164" fontId="8" fillId="0" borderId="61" xfId="2" applyFont="1" applyFill="1" applyBorder="1" applyAlignment="1">
      <alignment horizontal="center" vertical="center"/>
    </xf>
    <xf numFmtId="164" fontId="8" fillId="0" borderId="58" xfId="2" applyFont="1" applyFill="1" applyBorder="1" applyAlignment="1">
      <alignment horizontal="center" vertical="center"/>
    </xf>
    <xf numFmtId="164" fontId="8" fillId="0" borderId="59" xfId="2" applyFont="1" applyFill="1" applyBorder="1" applyAlignment="1">
      <alignment horizontal="center" vertical="center"/>
    </xf>
    <xf numFmtId="164" fontId="6" fillId="0" borderId="62" xfId="2" applyFont="1" applyFill="1" applyBorder="1" applyAlignment="1">
      <alignment horizontal="center" vertical="center"/>
    </xf>
    <xf numFmtId="164" fontId="8" fillId="0" borderId="63" xfId="2" applyFont="1" applyFill="1" applyBorder="1" applyAlignment="1">
      <alignment horizontal="center" vertical="center"/>
    </xf>
    <xf numFmtId="164" fontId="3" fillId="0" borderId="22" xfId="2" applyFont="1" applyFill="1" applyBorder="1" applyAlignment="1">
      <alignment vertical="center" wrapText="1"/>
    </xf>
    <xf numFmtId="164" fontId="8" fillId="0" borderId="22" xfId="2" applyFont="1" applyFill="1" applyBorder="1" applyAlignment="1">
      <alignment horizontal="center" vertical="center" wrapText="1"/>
    </xf>
    <xf numFmtId="164" fontId="8" fillId="0" borderId="64" xfId="2" applyFont="1" applyFill="1" applyBorder="1" applyAlignment="1">
      <alignment horizontal="center" vertical="center"/>
    </xf>
    <xf numFmtId="164" fontId="8" fillId="0" borderId="21" xfId="2" applyFont="1" applyFill="1" applyBorder="1" applyAlignment="1">
      <alignment horizontal="center" vertical="center" wrapText="1"/>
    </xf>
    <xf numFmtId="164" fontId="8" fillId="0" borderId="24" xfId="2" applyFont="1" applyFill="1" applyBorder="1" applyAlignment="1">
      <alignment horizontal="center" vertical="center"/>
    </xf>
    <xf numFmtId="164" fontId="6" fillId="0" borderId="65" xfId="2" applyFont="1" applyFill="1" applyBorder="1" applyAlignment="1">
      <alignment horizontal="center" vertical="center"/>
    </xf>
    <xf numFmtId="164" fontId="8" fillId="0" borderId="66" xfId="2" applyFont="1" applyFill="1" applyBorder="1" applyAlignment="1">
      <alignment horizontal="center" vertical="center"/>
    </xf>
    <xf numFmtId="164" fontId="8" fillId="0" borderId="22" xfId="2" applyFont="1" applyFill="1" applyBorder="1" applyAlignment="1">
      <alignment horizontal="center" vertical="center"/>
    </xf>
    <xf numFmtId="164" fontId="3" fillId="0" borderId="19" xfId="2" applyFont="1" applyFill="1" applyBorder="1" applyAlignment="1">
      <alignment horizontal="center" vertical="center"/>
    </xf>
    <xf numFmtId="164" fontId="3" fillId="0" borderId="20" xfId="2" applyFont="1" applyFill="1" applyBorder="1" applyAlignment="1">
      <alignment horizontal="center" vertical="center"/>
    </xf>
    <xf numFmtId="164" fontId="3" fillId="0" borderId="21" xfId="2" applyFont="1" applyFill="1" applyBorder="1" applyAlignment="1">
      <alignment horizontal="right" vertical="center"/>
    </xf>
    <xf numFmtId="164" fontId="6" fillId="0" borderId="22" xfId="2" applyFont="1" applyFill="1" applyBorder="1" applyAlignment="1">
      <alignment horizontal="center" vertical="center"/>
    </xf>
    <xf numFmtId="164" fontId="6" fillId="0" borderId="22" xfId="2" applyFont="1" applyFill="1" applyBorder="1" applyAlignment="1">
      <alignment horizontal="center" vertical="center" wrapText="1"/>
    </xf>
    <xf numFmtId="164" fontId="6" fillId="0" borderId="21" xfId="2" applyFont="1" applyFill="1" applyBorder="1" applyAlignment="1">
      <alignment horizontal="center" vertical="center" wrapText="1"/>
    </xf>
    <xf numFmtId="164" fontId="6" fillId="0" borderId="66" xfId="2" applyFont="1" applyFill="1" applyBorder="1" applyAlignment="1">
      <alignment horizontal="center" vertical="center"/>
    </xf>
    <xf numFmtId="164" fontId="4" fillId="0" borderId="22" xfId="2" applyFont="1" applyFill="1" applyBorder="1" applyAlignment="1">
      <alignment vertical="center" wrapText="1"/>
    </xf>
    <xf numFmtId="164" fontId="4" fillId="0" borderId="22" xfId="2" applyFont="1" applyFill="1" applyBorder="1" applyAlignment="1">
      <alignment vertical="center"/>
    </xf>
    <xf numFmtId="164" fontId="6" fillId="0" borderId="21" xfId="2" applyFont="1" applyFill="1" applyBorder="1" applyAlignment="1">
      <alignment horizontal="center" vertical="center"/>
    </xf>
    <xf numFmtId="164" fontId="8" fillId="0" borderId="21" xfId="2" applyFont="1" applyFill="1" applyBorder="1" applyAlignment="1">
      <alignment horizontal="center" vertical="center"/>
    </xf>
    <xf numFmtId="164" fontId="4" fillId="0" borderId="19" xfId="2" applyFont="1" applyFill="1" applyBorder="1" applyAlignment="1">
      <alignment horizontal="right" vertical="center"/>
    </xf>
    <xf numFmtId="164" fontId="4" fillId="0" borderId="20" xfId="2" applyFont="1" applyFill="1" applyBorder="1" applyAlignment="1">
      <alignment horizontal="right" vertical="center"/>
    </xf>
    <xf numFmtId="164" fontId="3" fillId="0" borderId="21" xfId="2" quotePrefix="1" applyFont="1" applyFill="1" applyBorder="1" applyAlignment="1">
      <alignment horizontal="right" vertical="center"/>
    </xf>
    <xf numFmtId="164" fontId="4" fillId="0" borderId="22" xfId="2" applyFont="1" applyFill="1" applyBorder="1" applyAlignment="1">
      <alignment horizontal="center" vertical="center"/>
    </xf>
    <xf numFmtId="164" fontId="11" fillId="0" borderId="22" xfId="2" applyFont="1" applyFill="1" applyBorder="1" applyAlignment="1">
      <alignment horizontal="center" vertical="center"/>
    </xf>
    <xf numFmtId="164" fontId="8" fillId="0" borderId="24" xfId="2" applyFont="1" applyFill="1" applyBorder="1" applyAlignment="1">
      <alignment horizontal="center" vertical="center" wrapText="1"/>
    </xf>
    <xf numFmtId="164" fontId="4" fillId="0" borderId="19" xfId="2" applyFont="1" applyFill="1" applyBorder="1" applyAlignment="1">
      <alignment vertical="center"/>
    </xf>
    <xf numFmtId="164" fontId="4" fillId="0" borderId="21" xfId="2" quotePrefix="1" applyFont="1" applyFill="1" applyBorder="1" applyAlignment="1">
      <alignment horizontal="right" vertical="center"/>
    </xf>
    <xf numFmtId="164" fontId="6" fillId="0" borderId="69" xfId="2" applyFont="1" applyFill="1" applyBorder="1" applyAlignment="1">
      <alignment horizontal="center" vertical="center"/>
    </xf>
    <xf numFmtId="164" fontId="8" fillId="0" borderId="69" xfId="2" applyFont="1" applyFill="1" applyBorder="1" applyAlignment="1">
      <alignment horizontal="center" vertical="center"/>
    </xf>
    <xf numFmtId="164" fontId="8" fillId="0" borderId="70" xfId="2" applyFont="1" applyFill="1" applyBorder="1" applyAlignment="1">
      <alignment horizontal="center" vertical="center"/>
    </xf>
    <xf numFmtId="164" fontId="6" fillId="0" borderId="67" xfId="2" applyFont="1" applyFill="1" applyBorder="1" applyAlignment="1">
      <alignment horizontal="center" vertical="center"/>
    </xf>
    <xf numFmtId="164" fontId="8" fillId="0" borderId="68" xfId="2" applyFont="1" applyFill="1" applyBorder="1" applyAlignment="1">
      <alignment horizontal="center" vertical="center"/>
    </xf>
    <xf numFmtId="164" fontId="6" fillId="0" borderId="71" xfId="2" applyFont="1" applyFill="1" applyBorder="1" applyAlignment="1">
      <alignment horizontal="center" vertical="center"/>
    </xf>
    <xf numFmtId="164" fontId="6" fillId="0" borderId="72" xfId="2" applyFont="1" applyFill="1" applyBorder="1" applyAlignment="1">
      <alignment horizontal="center" vertical="center"/>
    </xf>
    <xf numFmtId="164" fontId="8" fillId="0" borderId="1" xfId="2" applyFont="1" applyFill="1" applyBorder="1" applyAlignment="1">
      <alignment vertical="center"/>
    </xf>
    <xf numFmtId="164" fontId="8" fillId="0" borderId="73" xfId="2" applyFont="1" applyFill="1" applyBorder="1" applyAlignment="1">
      <alignment vertical="center"/>
    </xf>
    <xf numFmtId="164" fontId="8" fillId="0" borderId="49" xfId="2" applyFont="1" applyFill="1" applyBorder="1" applyAlignment="1">
      <alignment horizontal="center" vertical="center"/>
    </xf>
    <xf numFmtId="164" fontId="8" fillId="0" borderId="3" xfId="2" applyFont="1" applyFill="1" applyBorder="1" applyAlignment="1">
      <alignment horizontal="center" vertical="center"/>
    </xf>
    <xf numFmtId="164" fontId="8" fillId="0" borderId="48" xfId="2" applyFont="1" applyFill="1" applyBorder="1" applyAlignment="1">
      <alignment horizontal="center" vertical="center"/>
    </xf>
    <xf numFmtId="164" fontId="8" fillId="0" borderId="75" xfId="2" applyFont="1" applyFill="1" applyBorder="1" applyAlignment="1">
      <alignment horizontal="center" vertical="center"/>
    </xf>
    <xf numFmtId="164" fontId="8" fillId="0" borderId="76" xfId="2" applyFont="1" applyFill="1" applyBorder="1" applyAlignment="1">
      <alignment horizontal="center" vertical="center"/>
    </xf>
    <xf numFmtId="164" fontId="8" fillId="0" borderId="77" xfId="2" applyFont="1" applyFill="1" applyBorder="1" applyAlignment="1">
      <alignment horizontal="center" vertical="center"/>
    </xf>
    <xf numFmtId="164" fontId="8" fillId="0" borderId="78" xfId="2" applyFont="1" applyFill="1" applyBorder="1" applyAlignment="1">
      <alignment horizontal="center" vertical="center"/>
    </xf>
    <xf numFmtId="164" fontId="4" fillId="0" borderId="0" xfId="2" applyFont="1" applyFill="1" applyAlignment="1">
      <alignment horizontal="center" vertical="center"/>
    </xf>
    <xf numFmtId="164" fontId="12" fillId="0" borderId="0" xfId="2" applyFont="1" applyFill="1" applyAlignment="1">
      <alignment horizontal="center" vertical="center"/>
    </xf>
    <xf numFmtId="0" fontId="14" fillId="0" borderId="0" xfId="3" applyFont="1" applyFill="1"/>
    <xf numFmtId="0" fontId="14" fillId="0" borderId="0" xfId="3" applyFont="1" applyFill="1" applyAlignment="1">
      <alignment horizontal="center"/>
    </xf>
    <xf numFmtId="0" fontId="6" fillId="0" borderId="0" xfId="0" applyFont="1" applyFill="1"/>
    <xf numFmtId="0" fontId="14" fillId="0" borderId="0" xfId="3" applyFont="1" applyFill="1" applyAlignment="1">
      <alignment vertical="center"/>
    </xf>
    <xf numFmtId="0" fontId="14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13" fillId="0" borderId="0" xfId="3" applyFont="1" applyFill="1" applyAlignment="1">
      <alignment horizontal="center"/>
    </xf>
    <xf numFmtId="0" fontId="13" fillId="0" borderId="0" xfId="3" applyFont="1" applyFill="1"/>
    <xf numFmtId="164" fontId="3" fillId="0" borderId="20" xfId="2" quotePrefix="1" applyFont="1" applyFill="1" applyBorder="1" applyAlignment="1">
      <alignment horizontal="center" vertical="center"/>
    </xf>
    <xf numFmtId="164" fontId="4" fillId="0" borderId="20" xfId="2" quotePrefix="1" applyFont="1" applyFill="1" applyBorder="1" applyAlignment="1">
      <alignment horizontal="center" vertical="center"/>
    </xf>
    <xf numFmtId="164" fontId="6" fillId="0" borderId="22" xfId="2" applyFont="1" applyFill="1" applyBorder="1" applyAlignment="1">
      <alignment vertical="top" wrapText="1"/>
    </xf>
    <xf numFmtId="164" fontId="6" fillId="0" borderId="20" xfId="2" applyFont="1" applyFill="1" applyBorder="1" applyAlignment="1">
      <alignment horizontal="right" vertical="top"/>
    </xf>
    <xf numFmtId="164" fontId="6" fillId="0" borderId="24" xfId="2" applyFont="1" applyFill="1" applyBorder="1" applyAlignment="1">
      <alignment horizontal="right" vertical="top"/>
    </xf>
    <xf numFmtId="164" fontId="4" fillId="0" borderId="21" xfId="2" applyFont="1" applyFill="1" applyBorder="1" applyAlignment="1">
      <alignment horizontal="center" vertical="center"/>
    </xf>
    <xf numFmtId="164" fontId="3" fillId="0" borderId="21" xfId="2" applyFont="1" applyFill="1" applyBorder="1" applyAlignment="1">
      <alignment horizontal="center" vertical="center"/>
    </xf>
    <xf numFmtId="164" fontId="3" fillId="0" borderId="21" xfId="2" quotePrefix="1" applyFont="1" applyFill="1" applyBorder="1" applyAlignment="1">
      <alignment horizontal="center" vertical="center"/>
    </xf>
    <xf numFmtId="164" fontId="4" fillId="0" borderId="21" xfId="2" quotePrefix="1" applyFont="1" applyFill="1" applyBorder="1" applyAlignment="1">
      <alignment horizontal="center" vertical="center"/>
    </xf>
    <xf numFmtId="164" fontId="6" fillId="0" borderId="0" xfId="2" applyFont="1" applyFill="1" applyAlignment="1">
      <alignment horizontal="left" vertical="center"/>
    </xf>
    <xf numFmtId="0" fontId="21" fillId="0" borderId="0" xfId="4" applyFont="1"/>
    <xf numFmtId="0" fontId="22" fillId="0" borderId="5" xfId="4" applyFont="1" applyBorder="1" applyAlignment="1">
      <alignment horizontal="center" vertical="center" wrapText="1"/>
    </xf>
    <xf numFmtId="0" fontId="22" fillId="0" borderId="5" xfId="4" applyFont="1" applyBorder="1" applyAlignment="1">
      <alignment horizontal="left" vertical="center" wrapText="1"/>
    </xf>
    <xf numFmtId="164" fontId="22" fillId="0" borderId="5" xfId="5" applyFont="1" applyBorder="1" applyAlignment="1">
      <alignment horizontal="left" vertical="center"/>
    </xf>
    <xf numFmtId="0" fontId="21" fillId="0" borderId="5" xfId="4" applyFont="1" applyBorder="1"/>
    <xf numFmtId="0" fontId="22" fillId="0" borderId="5" xfId="4" applyFont="1" applyBorder="1" applyAlignment="1">
      <alignment horizontal="center" vertical="center"/>
    </xf>
    <xf numFmtId="0" fontId="21" fillId="0" borderId="5" xfId="4" applyFont="1" applyBorder="1" applyAlignment="1">
      <alignment horizontal="center" vertical="center"/>
    </xf>
    <xf numFmtId="0" fontId="22" fillId="0" borderId="5" xfId="4" applyFont="1" applyBorder="1" applyAlignment="1">
      <alignment vertical="center" wrapText="1"/>
    </xf>
    <xf numFmtId="0" fontId="22" fillId="0" borderId="5" xfId="4" applyFont="1" applyBorder="1" applyAlignment="1">
      <alignment vertical="top"/>
    </xf>
    <xf numFmtId="0" fontId="22" fillId="0" borderId="5" xfId="4" applyFont="1" applyBorder="1" applyAlignment="1">
      <alignment horizontal="left" vertical="center"/>
    </xf>
    <xf numFmtId="164" fontId="22" fillId="0" borderId="5" xfId="5" applyFont="1" applyBorder="1" applyAlignment="1">
      <alignment horizontal="left" vertical="center" wrapText="1"/>
    </xf>
    <xf numFmtId="0" fontId="21" fillId="0" borderId="5" xfId="4" applyFont="1" applyBorder="1" applyAlignment="1">
      <alignment horizontal="center" vertical="center" wrapText="1"/>
    </xf>
    <xf numFmtId="0" fontId="21" fillId="0" borderId="5" xfId="4" applyFont="1" applyBorder="1" applyAlignment="1">
      <alignment horizontal="left" vertical="center" wrapText="1"/>
    </xf>
    <xf numFmtId="164" fontId="21" fillId="0" borderId="5" xfId="5" applyFont="1" applyBorder="1" applyAlignment="1">
      <alignment horizontal="left" vertical="center" wrapText="1"/>
    </xf>
    <xf numFmtId="164" fontId="21" fillId="0" borderId="5" xfId="5" applyFont="1" applyBorder="1" applyAlignment="1">
      <alignment horizontal="left" vertical="center"/>
    </xf>
    <xf numFmtId="0" fontId="21" fillId="0" borderId="5" xfId="4" applyFont="1" applyBorder="1" applyAlignment="1">
      <alignment horizontal="left" vertical="center"/>
    </xf>
    <xf numFmtId="164" fontId="21" fillId="0" borderId="0" xfId="4" applyNumberFormat="1" applyFont="1" applyAlignment="1">
      <alignment vertical="center"/>
    </xf>
    <xf numFmtId="164" fontId="21" fillId="0" borderId="5" xfId="5" applyFont="1" applyBorder="1" applyAlignment="1">
      <alignment vertical="center"/>
    </xf>
    <xf numFmtId="0" fontId="23" fillId="0" borderId="5" xfId="4" applyFont="1" applyBorder="1" applyAlignment="1">
      <alignment horizontal="center" vertical="center" wrapText="1"/>
    </xf>
    <xf numFmtId="164" fontId="23" fillId="0" borderId="5" xfId="5" applyFont="1" applyBorder="1" applyAlignment="1">
      <alignment horizontal="center" vertical="center" wrapText="1"/>
    </xf>
    <xf numFmtId="164" fontId="22" fillId="0" borderId="5" xfId="5" applyFont="1" applyBorder="1" applyAlignment="1">
      <alignment horizontal="center" vertical="center"/>
    </xf>
    <xf numFmtId="0" fontId="21" fillId="0" borderId="5" xfId="4" applyFont="1" applyFill="1" applyBorder="1" applyAlignment="1">
      <alignment horizontal="left" vertical="center" wrapText="1"/>
    </xf>
    <xf numFmtId="0" fontId="19" fillId="0" borderId="0" xfId="0" applyFont="1"/>
    <xf numFmtId="0" fontId="4" fillId="0" borderId="0" xfId="2" applyNumberFormat="1" applyFont="1" applyAlignment="1">
      <alignment vertical="center"/>
    </xf>
    <xf numFmtId="0" fontId="4" fillId="0" borderId="0" xfId="2" applyNumberFormat="1" applyFont="1" applyAlignment="1">
      <alignment horizontal="center" vertical="center"/>
    </xf>
    <xf numFmtId="0" fontId="4" fillId="0" borderId="0" xfId="2" applyNumberFormat="1" applyFont="1" applyAlignment="1">
      <alignment horizontal="right" vertical="center"/>
    </xf>
    <xf numFmtId="0" fontId="4" fillId="0" borderId="0" xfId="2" applyNumberFormat="1" applyFont="1" applyAlignment="1">
      <alignment vertical="center" wrapText="1"/>
    </xf>
    <xf numFmtId="0" fontId="24" fillId="0" borderId="0" xfId="2" applyNumberFormat="1" applyFont="1" applyAlignment="1">
      <alignment vertical="center"/>
    </xf>
    <xf numFmtId="0" fontId="4" fillId="0" borderId="1" xfId="2" applyNumberFormat="1" applyFont="1" applyBorder="1" applyAlignment="1">
      <alignment vertical="center"/>
    </xf>
    <xf numFmtId="0" fontId="3" fillId="0" borderId="0" xfId="2" applyNumberFormat="1" applyFont="1" applyAlignment="1">
      <alignment horizontal="center" vertical="center"/>
    </xf>
    <xf numFmtId="0" fontId="4" fillId="0" borderId="2" xfId="2" applyNumberFormat="1" applyFont="1" applyBorder="1" applyAlignment="1">
      <alignment vertical="center"/>
    </xf>
    <xf numFmtId="0" fontId="4" fillId="0" borderId="4" xfId="2" applyNumberFormat="1" applyFont="1" applyBorder="1" applyAlignment="1">
      <alignment vertical="center"/>
    </xf>
    <xf numFmtId="0" fontId="4" fillId="0" borderId="7" xfId="2" applyNumberFormat="1" applyFont="1" applyBorder="1" applyAlignment="1">
      <alignment vertical="center"/>
    </xf>
    <xf numFmtId="0" fontId="3" fillId="2" borderId="8" xfId="2" applyNumberFormat="1" applyFont="1" applyFill="1" applyBorder="1" applyAlignment="1">
      <alignment horizontal="center" vertical="center" textRotation="90"/>
    </xf>
    <xf numFmtId="0" fontId="3" fillId="2" borderId="9" xfId="2" applyNumberFormat="1" applyFont="1" applyFill="1" applyBorder="1" applyAlignment="1">
      <alignment horizontal="center" vertical="center" textRotation="90"/>
    </xf>
    <xf numFmtId="0" fontId="3" fillId="2" borderId="9" xfId="2" applyNumberFormat="1" applyFont="1" applyFill="1" applyBorder="1" applyAlignment="1">
      <alignment horizontal="right" vertical="center" textRotation="90"/>
    </xf>
    <xf numFmtId="0" fontId="24" fillId="2" borderId="9" xfId="2" applyNumberFormat="1" applyFont="1" applyFill="1" applyBorder="1" applyAlignment="1">
      <alignment horizontal="center" vertical="center"/>
    </xf>
    <xf numFmtId="0" fontId="3" fillId="2" borderId="9" xfId="2" applyNumberFormat="1" applyFont="1" applyFill="1" applyBorder="1" applyAlignment="1">
      <alignment horizontal="center" vertical="center"/>
    </xf>
    <xf numFmtId="0" fontId="3" fillId="2" borderId="37" xfId="2" applyNumberFormat="1" applyFont="1" applyFill="1" applyBorder="1" applyAlignment="1">
      <alignment horizontal="center" vertical="center"/>
    </xf>
    <xf numFmtId="0" fontId="24" fillId="2" borderId="11" xfId="2" applyNumberFormat="1" applyFont="1" applyFill="1" applyBorder="1" applyAlignment="1">
      <alignment horizontal="center" vertical="center"/>
    </xf>
    <xf numFmtId="0" fontId="3" fillId="0" borderId="0" xfId="2" applyNumberFormat="1" applyFont="1" applyAlignment="1">
      <alignment horizontal="center" vertical="center" wrapText="1"/>
    </xf>
    <xf numFmtId="0" fontId="3" fillId="0" borderId="9" xfId="2" applyNumberFormat="1" applyFont="1" applyBorder="1" applyAlignment="1">
      <alignment horizontal="center" vertical="center"/>
    </xf>
    <xf numFmtId="0" fontId="3" fillId="0" borderId="11" xfId="2" applyNumberFormat="1" applyFont="1" applyBorder="1" applyAlignment="1">
      <alignment horizontal="center" vertical="center"/>
    </xf>
    <xf numFmtId="0" fontId="3" fillId="0" borderId="12" xfId="2" applyNumberFormat="1" applyFont="1" applyBorder="1" applyAlignment="1">
      <alignment horizontal="center" vertical="center"/>
    </xf>
    <xf numFmtId="0" fontId="3" fillId="0" borderId="5" xfId="2" applyNumberFormat="1" applyFont="1" applyBorder="1" applyAlignment="1">
      <alignment horizontal="center" vertical="center"/>
    </xf>
    <xf numFmtId="0" fontId="3" fillId="0" borderId="6" xfId="2" applyNumberFormat="1" applyFont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/>
    </xf>
    <xf numFmtId="0" fontId="4" fillId="0" borderId="14" xfId="2" applyNumberFormat="1" applyFont="1" applyFill="1" applyBorder="1" applyAlignment="1">
      <alignment horizontal="center" vertical="center"/>
    </xf>
    <xf numFmtId="0" fontId="4" fillId="0" borderId="15" xfId="2" applyNumberFormat="1" applyFont="1" applyFill="1" applyBorder="1" applyAlignment="1">
      <alignment horizontal="right" vertical="center"/>
    </xf>
    <xf numFmtId="0" fontId="4" fillId="0" borderId="16" xfId="2" applyNumberFormat="1" applyFont="1" applyFill="1" applyBorder="1" applyAlignment="1">
      <alignment horizontal="right" vertical="center" wrapText="1"/>
    </xf>
    <xf numFmtId="0" fontId="4" fillId="0" borderId="16" xfId="2" applyNumberFormat="1" applyFont="1" applyBorder="1" applyAlignment="1">
      <alignment vertical="center"/>
    </xf>
    <xf numFmtId="0" fontId="4" fillId="0" borderId="17" xfId="2" applyNumberFormat="1" applyFont="1" applyBorder="1" applyAlignment="1">
      <alignment vertical="center"/>
    </xf>
    <xf numFmtId="0" fontId="4" fillId="0" borderId="18" xfId="2" applyNumberFormat="1" applyFont="1" applyBorder="1" applyAlignment="1">
      <alignment vertical="center"/>
    </xf>
    <xf numFmtId="0" fontId="4" fillId="0" borderId="83" xfId="2" applyNumberFormat="1" applyFont="1" applyFill="1" applyBorder="1" applyAlignment="1">
      <alignment horizontal="center" vertical="center"/>
    </xf>
    <xf numFmtId="0" fontId="4" fillId="0" borderId="84" xfId="2" applyNumberFormat="1" applyFont="1" applyFill="1" applyBorder="1" applyAlignment="1">
      <alignment horizontal="center" vertical="center"/>
    </xf>
    <xf numFmtId="0" fontId="4" fillId="0" borderId="85" xfId="2" applyNumberFormat="1" applyFont="1" applyFill="1" applyBorder="1" applyAlignment="1">
      <alignment horizontal="right" vertical="center"/>
    </xf>
    <xf numFmtId="0" fontId="4" fillId="0" borderId="19" xfId="2" applyNumberFormat="1" applyFont="1" applyFill="1" applyBorder="1" applyAlignment="1">
      <alignment horizontal="center" vertical="center"/>
    </xf>
    <xf numFmtId="0" fontId="4" fillId="0" borderId="20" xfId="2" applyNumberFormat="1" applyFont="1" applyFill="1" applyBorder="1" applyAlignment="1">
      <alignment horizontal="center" vertical="center"/>
    </xf>
    <xf numFmtId="0" fontId="4" fillId="0" borderId="21" xfId="2" applyNumberFormat="1" applyFont="1" applyFill="1" applyBorder="1" applyAlignment="1">
      <alignment horizontal="right" vertical="center"/>
    </xf>
    <xf numFmtId="0" fontId="3" fillId="0" borderId="22" xfId="2" applyNumberFormat="1" applyFont="1" applyFill="1" applyBorder="1" applyAlignment="1">
      <alignment horizontal="right" vertical="center" wrapText="1"/>
    </xf>
    <xf numFmtId="0" fontId="3" fillId="0" borderId="22" xfId="2" applyNumberFormat="1" applyFont="1" applyFill="1" applyBorder="1" applyAlignment="1">
      <alignment vertical="center"/>
    </xf>
    <xf numFmtId="0" fontId="3" fillId="0" borderId="21" xfId="2" applyNumberFormat="1" applyFont="1" applyBorder="1" applyAlignment="1">
      <alignment vertical="center"/>
    </xf>
    <xf numFmtId="0" fontId="3" fillId="0" borderId="22" xfId="2" applyNumberFormat="1" applyFont="1" applyBorder="1" applyAlignment="1">
      <alignment vertical="center"/>
    </xf>
    <xf numFmtId="0" fontId="3" fillId="0" borderId="22" xfId="2" applyNumberFormat="1" applyFont="1" applyFill="1" applyBorder="1" applyAlignment="1">
      <alignment horizontal="left" vertical="center" wrapText="1"/>
    </xf>
    <xf numFmtId="0" fontId="3" fillId="0" borderId="23" xfId="2" applyNumberFormat="1" applyFont="1" applyBorder="1" applyAlignment="1">
      <alignment vertical="center"/>
    </xf>
    <xf numFmtId="0" fontId="3" fillId="0" borderId="24" xfId="2" applyNumberFormat="1" applyFont="1" applyBorder="1" applyAlignment="1">
      <alignment vertical="center"/>
    </xf>
    <xf numFmtId="0" fontId="5" fillId="0" borderId="22" xfId="2" applyNumberFormat="1" applyFont="1" applyBorder="1" applyAlignment="1">
      <alignment vertical="center"/>
    </xf>
    <xf numFmtId="0" fontId="5" fillId="0" borderId="23" xfId="2" applyNumberFormat="1" applyFont="1" applyBorder="1" applyAlignment="1">
      <alignment vertical="center"/>
    </xf>
    <xf numFmtId="0" fontId="3" fillId="0" borderId="22" xfId="2" applyNumberFormat="1" applyFont="1" applyFill="1" applyBorder="1" applyAlignment="1">
      <alignment vertical="center" wrapText="1"/>
    </xf>
    <xf numFmtId="0" fontId="4" fillId="0" borderId="22" xfId="2" applyNumberFormat="1" applyFont="1" applyFill="1" applyBorder="1" applyAlignment="1">
      <alignment vertical="center"/>
    </xf>
    <xf numFmtId="0" fontId="4" fillId="0" borderId="22" xfId="2" applyNumberFormat="1" applyFont="1" applyBorder="1" applyAlignment="1">
      <alignment vertical="center"/>
    </xf>
    <xf numFmtId="0" fontId="4" fillId="0" borderId="23" xfId="2" applyNumberFormat="1" applyFont="1" applyBorder="1" applyAlignment="1">
      <alignment vertical="center"/>
    </xf>
    <xf numFmtId="0" fontId="3" fillId="0" borderId="19" xfId="2" applyNumberFormat="1" applyFont="1" applyFill="1" applyBorder="1" applyAlignment="1">
      <alignment horizontal="center" vertical="center"/>
    </xf>
    <xf numFmtId="0" fontId="3" fillId="0" borderId="20" xfId="2" applyNumberFormat="1" applyFont="1" applyFill="1" applyBorder="1" applyAlignment="1">
      <alignment horizontal="center" vertical="center"/>
    </xf>
    <xf numFmtId="0" fontId="3" fillId="0" borderId="21" xfId="2" applyNumberFormat="1" applyFont="1" applyFill="1" applyBorder="1" applyAlignment="1">
      <alignment horizontal="right" vertical="center"/>
    </xf>
    <xf numFmtId="0" fontId="4" fillId="0" borderId="22" xfId="2" applyNumberFormat="1" applyFont="1" applyFill="1" applyBorder="1" applyAlignment="1">
      <alignment vertical="center" wrapText="1"/>
    </xf>
    <xf numFmtId="0" fontId="4" fillId="0" borderId="24" xfId="2" applyNumberFormat="1" applyFont="1" applyBorder="1" applyAlignment="1">
      <alignment vertical="center"/>
    </xf>
    <xf numFmtId="0" fontId="4" fillId="0" borderId="19" xfId="2" applyNumberFormat="1" applyFont="1" applyFill="1" applyBorder="1" applyAlignment="1">
      <alignment horizontal="right" vertical="center"/>
    </xf>
    <xf numFmtId="0" fontId="4" fillId="0" borderId="20" xfId="2" applyNumberFormat="1" applyFont="1" applyFill="1" applyBorder="1" applyAlignment="1">
      <alignment horizontal="right" vertical="center"/>
    </xf>
    <xf numFmtId="0" fontId="3" fillId="0" borderId="21" xfId="2" quotePrefix="1" applyNumberFormat="1" applyFont="1" applyFill="1" applyBorder="1" applyAlignment="1">
      <alignment horizontal="right" vertical="center"/>
    </xf>
    <xf numFmtId="0" fontId="3" fillId="0" borderId="0" xfId="2" applyNumberFormat="1" applyFont="1" applyAlignment="1">
      <alignment vertical="center"/>
    </xf>
    <xf numFmtId="0" fontId="4" fillId="0" borderId="25" xfId="2" applyNumberFormat="1" applyFont="1" applyBorder="1" applyAlignment="1">
      <alignment vertical="center"/>
    </xf>
    <xf numFmtId="0" fontId="4" fillId="0" borderId="26" xfId="2" applyNumberFormat="1" applyFont="1" applyBorder="1" applyAlignment="1">
      <alignment vertical="center"/>
    </xf>
    <xf numFmtId="0" fontId="4" fillId="0" borderId="27" xfId="2" applyNumberFormat="1" applyFont="1" applyBorder="1" applyAlignment="1">
      <alignment horizontal="left" vertical="top"/>
    </xf>
    <xf numFmtId="0" fontId="4" fillId="0" borderId="28" xfId="2" applyNumberFormat="1" applyFont="1" applyBorder="1" applyAlignment="1">
      <alignment horizontal="left" vertical="top"/>
    </xf>
    <xf numFmtId="0" fontId="4" fillId="0" borderId="29" xfId="2" applyNumberFormat="1" applyFont="1" applyBorder="1" applyAlignment="1">
      <alignment horizontal="left" vertical="top"/>
    </xf>
    <xf numFmtId="0" fontId="4" fillId="0" borderId="22" xfId="2" applyNumberFormat="1" applyFont="1" applyBorder="1" applyAlignment="1">
      <alignment horizontal="left" vertical="top"/>
    </xf>
    <xf numFmtId="0" fontId="4" fillId="0" borderId="23" xfId="2" applyNumberFormat="1" applyFont="1" applyBorder="1" applyAlignment="1">
      <alignment horizontal="left" vertical="top"/>
    </xf>
    <xf numFmtId="0" fontId="4" fillId="0" borderId="27" xfId="2" applyNumberFormat="1" applyFont="1" applyBorder="1" applyAlignment="1">
      <alignment horizontal="right" vertical="top"/>
    </xf>
    <xf numFmtId="0" fontId="4" fillId="0" borderId="28" xfId="2" applyNumberFormat="1" applyFont="1" applyBorder="1" applyAlignment="1">
      <alignment horizontal="right" vertical="top"/>
    </xf>
    <xf numFmtId="0" fontId="4" fillId="0" borderId="29" xfId="2" applyNumberFormat="1" applyFont="1" applyBorder="1" applyAlignment="1">
      <alignment horizontal="right" vertical="top"/>
    </xf>
    <xf numFmtId="0" fontId="4" fillId="0" borderId="22" xfId="2" applyNumberFormat="1" applyFont="1" applyBorder="1" applyAlignment="1">
      <alignment horizontal="right" vertical="top"/>
    </xf>
    <xf numFmtId="0" fontId="4" fillId="0" borderId="23" xfId="2" applyNumberFormat="1" applyFont="1" applyBorder="1" applyAlignment="1">
      <alignment horizontal="right" vertical="top"/>
    </xf>
    <xf numFmtId="0" fontId="4" fillId="0" borderId="21" xfId="2" quotePrefix="1" applyNumberFormat="1" applyFont="1" applyFill="1" applyBorder="1" applyAlignment="1">
      <alignment horizontal="right" vertical="center"/>
    </xf>
    <xf numFmtId="0" fontId="3" fillId="0" borderId="20" xfId="2" quotePrefix="1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vertical="center"/>
    </xf>
    <xf numFmtId="0" fontId="4" fillId="0" borderId="20" xfId="2" quotePrefix="1" applyNumberFormat="1" applyFont="1" applyFill="1" applyBorder="1" applyAlignment="1">
      <alignment horizontal="center" vertical="center"/>
    </xf>
    <xf numFmtId="0" fontId="0" fillId="0" borderId="22" xfId="2" applyNumberFormat="1" applyFont="1" applyBorder="1" applyAlignment="1">
      <alignment vertical="top" wrapText="1"/>
    </xf>
    <xf numFmtId="0" fontId="0" fillId="0" borderId="23" xfId="2" applyNumberFormat="1" applyFont="1" applyBorder="1" applyAlignment="1">
      <alignment vertical="top" wrapText="1"/>
    </xf>
    <xf numFmtId="0" fontId="4" fillId="0" borderId="21" xfId="2" applyNumberFormat="1" applyFont="1" applyFill="1" applyBorder="1" applyAlignment="1">
      <alignment horizontal="center" vertical="center"/>
    </xf>
    <xf numFmtId="0" fontId="3" fillId="0" borderId="21" xfId="2" applyNumberFormat="1" applyFont="1" applyFill="1" applyBorder="1" applyAlignment="1">
      <alignment horizontal="center" vertical="center"/>
    </xf>
    <xf numFmtId="0" fontId="3" fillId="0" borderId="21" xfId="2" quotePrefix="1" applyNumberFormat="1" applyFont="1" applyFill="1" applyBorder="1" applyAlignment="1">
      <alignment horizontal="center" vertical="center"/>
    </xf>
    <xf numFmtId="0" fontId="4" fillId="0" borderId="21" xfId="2" quotePrefix="1" applyNumberFormat="1" applyFont="1" applyFill="1" applyBorder="1" applyAlignment="1">
      <alignment horizontal="center" vertical="center"/>
    </xf>
    <xf numFmtId="0" fontId="4" fillId="0" borderId="30" xfId="2" applyNumberFormat="1" applyFont="1" applyFill="1" applyBorder="1" applyAlignment="1">
      <alignment horizontal="center" vertical="center"/>
    </xf>
    <xf numFmtId="0" fontId="4" fillId="0" borderId="31" xfId="2" applyNumberFormat="1" applyFont="1" applyFill="1" applyBorder="1" applyAlignment="1">
      <alignment horizontal="center" vertical="center"/>
    </xf>
    <xf numFmtId="0" fontId="4" fillId="0" borderId="32" xfId="2" applyNumberFormat="1" applyFont="1" applyFill="1" applyBorder="1" applyAlignment="1">
      <alignment horizontal="center" vertical="center"/>
    </xf>
    <xf numFmtId="0" fontId="4" fillId="0" borderId="33" xfId="2" applyNumberFormat="1" applyFont="1" applyFill="1" applyBorder="1" applyAlignment="1">
      <alignment vertical="center"/>
    </xf>
    <xf numFmtId="0" fontId="24" fillId="0" borderId="33" xfId="2" applyNumberFormat="1" applyFont="1" applyFill="1" applyBorder="1" applyAlignment="1">
      <alignment vertical="center"/>
    </xf>
    <xf numFmtId="0" fontId="4" fillId="0" borderId="89" xfId="2" applyNumberFormat="1" applyFont="1" applyFill="1" applyBorder="1" applyAlignment="1">
      <alignment vertical="center"/>
    </xf>
    <xf numFmtId="0" fontId="24" fillId="0" borderId="34" xfId="2" applyNumberFormat="1" applyFont="1" applyFill="1" applyBorder="1" applyAlignment="1">
      <alignment vertical="center"/>
    </xf>
    <xf numFmtId="0" fontId="4" fillId="0" borderId="33" xfId="2" applyNumberFormat="1" applyFont="1" applyBorder="1" applyAlignment="1">
      <alignment vertical="center"/>
    </xf>
    <xf numFmtId="0" fontId="4" fillId="0" borderId="34" xfId="2" applyNumberFormat="1" applyFont="1" applyBorder="1" applyAlignment="1">
      <alignment vertical="center"/>
    </xf>
    <xf numFmtId="0" fontId="24" fillId="0" borderId="0" xfId="2" applyNumberFormat="1" applyFont="1" applyAlignment="1">
      <alignment horizontal="left" vertical="center"/>
    </xf>
    <xf numFmtId="0" fontId="24" fillId="0" borderId="0" xfId="2" applyNumberFormat="1" applyFont="1"/>
    <xf numFmtId="0" fontId="4" fillId="0" borderId="0" xfId="2" applyNumberFormat="1" applyFont="1"/>
    <xf numFmtId="0" fontId="24" fillId="0" borderId="0" xfId="2" applyNumberFormat="1" applyFont="1" applyAlignment="1">
      <alignment horizontal="center"/>
    </xf>
    <xf numFmtId="0" fontId="4" fillId="0" borderId="0" xfId="2" applyNumberFormat="1" applyFont="1" applyAlignment="1">
      <alignment horizontal="center"/>
    </xf>
    <xf numFmtId="0" fontId="26" fillId="0" borderId="0" xfId="2" applyNumberFormat="1" applyFont="1" applyAlignment="1">
      <alignment vertical="center"/>
    </xf>
    <xf numFmtId="0" fontId="26" fillId="0" borderId="0" xfId="2" applyNumberFormat="1" applyFont="1"/>
    <xf numFmtId="0" fontId="7" fillId="0" borderId="0" xfId="2" applyNumberFormat="1" applyFont="1"/>
    <xf numFmtId="0" fontId="5" fillId="0" borderId="16" xfId="2" applyNumberFormat="1" applyFont="1" applyFill="1" applyBorder="1" applyAlignment="1">
      <alignment horizontal="right" vertical="center" wrapText="1"/>
    </xf>
    <xf numFmtId="0" fontId="27" fillId="0" borderId="0" xfId="2" applyNumberFormat="1" applyFont="1" applyAlignment="1">
      <alignment vertical="center"/>
    </xf>
    <xf numFmtId="0" fontId="12" fillId="0" borderId="0" xfId="2" applyNumberFormat="1" applyFont="1" applyAlignment="1">
      <alignment vertical="center"/>
    </xf>
    <xf numFmtId="164" fontId="24" fillId="0" borderId="22" xfId="2" applyFont="1" applyFill="1" applyBorder="1" applyAlignment="1">
      <alignment vertical="center"/>
    </xf>
    <xf numFmtId="164" fontId="24" fillId="0" borderId="16" xfId="2" applyFont="1" applyFill="1" applyBorder="1" applyAlignment="1">
      <alignment vertical="center"/>
    </xf>
    <xf numFmtId="164" fontId="4" fillId="0" borderId="16" xfId="2" applyFont="1" applyFill="1" applyBorder="1" applyAlignment="1">
      <alignment vertical="center"/>
    </xf>
    <xf numFmtId="164" fontId="4" fillId="0" borderId="3" xfId="2" applyFont="1" applyFill="1" applyBorder="1" applyAlignment="1">
      <alignment vertical="center"/>
    </xf>
    <xf numFmtId="164" fontId="24" fillId="0" borderId="86" xfId="2" applyFont="1" applyFill="1" applyBorder="1" applyAlignment="1">
      <alignment vertical="center"/>
    </xf>
    <xf numFmtId="164" fontId="27" fillId="0" borderId="16" xfId="2" applyFont="1" applyFill="1" applyBorder="1" applyAlignment="1">
      <alignment vertical="center"/>
    </xf>
    <xf numFmtId="164" fontId="11" fillId="0" borderId="16" xfId="2" applyFont="1" applyFill="1" applyBorder="1" applyAlignment="1">
      <alignment vertical="center"/>
    </xf>
    <xf numFmtId="164" fontId="25" fillId="0" borderId="16" xfId="2" applyFont="1" applyFill="1" applyBorder="1" applyAlignment="1">
      <alignment vertical="center"/>
    </xf>
    <xf numFmtId="164" fontId="11" fillId="0" borderId="18" xfId="2" applyFont="1" applyFill="1" applyBorder="1" applyAlignment="1">
      <alignment vertical="center"/>
    </xf>
    <xf numFmtId="164" fontId="25" fillId="0" borderId="23" xfId="2" applyFont="1" applyFill="1" applyBorder="1" applyAlignment="1">
      <alignment vertical="center"/>
    </xf>
    <xf numFmtId="164" fontId="3" fillId="0" borderId="24" xfId="2" applyFont="1" applyFill="1" applyBorder="1" applyAlignment="1">
      <alignment vertical="center"/>
    </xf>
    <xf numFmtId="164" fontId="24" fillId="0" borderId="23" xfId="2" applyFont="1" applyFill="1" applyBorder="1" applyAlignment="1">
      <alignment vertical="center"/>
    </xf>
    <xf numFmtId="164" fontId="25" fillId="0" borderId="22" xfId="2" applyFont="1" applyFill="1" applyBorder="1" applyAlignment="1">
      <alignment vertical="center"/>
    </xf>
    <xf numFmtId="164" fontId="18" fillId="0" borderId="22" xfId="2" applyFont="1" applyFill="1" applyBorder="1" applyAlignment="1">
      <alignment vertical="center"/>
    </xf>
    <xf numFmtId="164" fontId="27" fillId="0" borderId="22" xfId="2" applyFont="1" applyFill="1" applyBorder="1" applyAlignment="1">
      <alignment vertical="center"/>
    </xf>
    <xf numFmtId="164" fontId="5" fillId="0" borderId="22" xfId="2" applyFont="1" applyFill="1" applyBorder="1" applyAlignment="1">
      <alignment vertical="center"/>
    </xf>
    <xf numFmtId="164" fontId="5" fillId="0" borderId="24" xfId="2" applyFont="1" applyFill="1" applyBorder="1" applyAlignment="1">
      <alignment vertical="center"/>
    </xf>
    <xf numFmtId="164" fontId="27" fillId="0" borderId="23" xfId="2" applyFont="1" applyFill="1" applyBorder="1" applyAlignment="1">
      <alignment vertical="center"/>
    </xf>
    <xf numFmtId="164" fontId="4" fillId="0" borderId="24" xfId="2" applyFont="1" applyFill="1" applyBorder="1" applyAlignment="1">
      <alignment vertical="center"/>
    </xf>
    <xf numFmtId="164" fontId="3" fillId="0" borderId="25" xfId="2" applyFont="1" applyFill="1" applyBorder="1" applyAlignment="1">
      <alignment vertical="center"/>
    </xf>
    <xf numFmtId="164" fontId="24" fillId="0" borderId="25" xfId="2" applyFont="1" applyFill="1" applyBorder="1" applyAlignment="1">
      <alignment vertical="center"/>
    </xf>
    <xf numFmtId="164" fontId="4" fillId="0" borderId="25" xfId="2" applyFont="1" applyFill="1" applyBorder="1" applyAlignment="1">
      <alignment vertical="center"/>
    </xf>
    <xf numFmtId="164" fontId="4" fillId="0" borderId="88" xfId="2" applyFont="1" applyFill="1" applyBorder="1" applyAlignment="1">
      <alignment vertical="center"/>
    </xf>
    <xf numFmtId="164" fontId="24" fillId="0" borderId="26" xfId="2" applyFont="1" applyFill="1" applyBorder="1" applyAlignment="1">
      <alignment vertical="center"/>
    </xf>
    <xf numFmtId="164" fontId="4" fillId="0" borderId="18" xfId="2" applyFont="1" applyFill="1" applyBorder="1" applyAlignment="1">
      <alignment vertical="center"/>
    </xf>
    <xf numFmtId="164" fontId="24" fillId="0" borderId="17" xfId="2" applyFont="1" applyFill="1" applyBorder="1" applyAlignment="1">
      <alignment vertical="center"/>
    </xf>
    <xf numFmtId="0" fontId="4" fillId="0" borderId="21" xfId="2" applyNumberFormat="1" applyFont="1" applyFill="1" applyBorder="1" applyAlignment="1">
      <alignment horizontal="right" vertical="center"/>
    </xf>
    <xf numFmtId="0" fontId="28" fillId="0" borderId="0" xfId="2" applyNumberFormat="1" applyFont="1" applyAlignment="1">
      <alignment horizontal="left" vertical="center"/>
    </xf>
    <xf numFmtId="0" fontId="28" fillId="0" borderId="0" xfId="2" applyNumberFormat="1" applyFont="1" applyAlignment="1">
      <alignment vertical="center"/>
    </xf>
    <xf numFmtId="0" fontId="21" fillId="0" borderId="5" xfId="4" quotePrefix="1" applyFont="1" applyBorder="1" applyAlignment="1">
      <alignment horizontal="center" vertical="center"/>
    </xf>
    <xf numFmtId="0" fontId="21" fillId="3" borderId="5" xfId="4" applyFont="1" applyFill="1" applyBorder="1" applyAlignment="1">
      <alignment horizontal="left" vertical="center" wrapText="1"/>
    </xf>
    <xf numFmtId="0" fontId="21" fillId="0" borderId="5" xfId="4" quotePrefix="1" applyFont="1" applyBorder="1" applyAlignment="1">
      <alignment horizontal="center" vertical="center" wrapText="1"/>
    </xf>
    <xf numFmtId="0" fontId="4" fillId="0" borderId="19" xfId="2" applyNumberFormat="1" applyFont="1" applyFill="1" applyBorder="1" applyAlignment="1">
      <alignment horizontal="right" vertical="center"/>
    </xf>
    <xf numFmtId="0" fontId="4" fillId="0" borderId="20" xfId="2" applyNumberFormat="1" applyFont="1" applyFill="1" applyBorder="1" applyAlignment="1">
      <alignment horizontal="right" vertical="center"/>
    </xf>
    <xf numFmtId="0" fontId="4" fillId="0" borderId="21" xfId="2" applyNumberFormat="1" applyFont="1" applyFill="1" applyBorder="1" applyAlignment="1">
      <alignment horizontal="right" vertical="center"/>
    </xf>
    <xf numFmtId="0" fontId="22" fillId="0" borderId="5" xfId="4" applyFont="1" applyBorder="1" applyAlignment="1">
      <alignment horizontal="center" vertical="center" wrapText="1"/>
    </xf>
    <xf numFmtId="0" fontId="21" fillId="0" borderId="5" xfId="4" applyFont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right" vertical="center"/>
    </xf>
    <xf numFmtId="0" fontId="4" fillId="0" borderId="20" xfId="2" applyNumberFormat="1" applyFont="1" applyFill="1" applyBorder="1" applyAlignment="1">
      <alignment horizontal="right" vertical="center"/>
    </xf>
    <xf numFmtId="0" fontId="4" fillId="0" borderId="21" xfId="2" applyNumberFormat="1" applyFont="1" applyFill="1" applyBorder="1" applyAlignment="1">
      <alignment horizontal="right" vertical="center"/>
    </xf>
    <xf numFmtId="164" fontId="19" fillId="0" borderId="0" xfId="0" applyNumberFormat="1" applyFont="1"/>
    <xf numFmtId="164" fontId="0" fillId="0" borderId="0" xfId="2" applyFont="1"/>
    <xf numFmtId="0" fontId="2" fillId="0" borderId="0" xfId="0" applyFont="1"/>
    <xf numFmtId="164" fontId="2" fillId="0" borderId="0" xfId="2" applyFont="1"/>
    <xf numFmtId="164" fontId="2" fillId="0" borderId="0" xfId="0" applyNumberFormat="1" applyFont="1"/>
    <xf numFmtId="3" fontId="0" fillId="0" borderId="0" xfId="0" applyNumberFormat="1"/>
    <xf numFmtId="164" fontId="28" fillId="0" borderId="22" xfId="2" applyFont="1" applyFill="1" applyBorder="1" applyAlignment="1">
      <alignment vertical="center"/>
    </xf>
    <xf numFmtId="3" fontId="0" fillId="0" borderId="0" xfId="0" applyNumberFormat="1" applyFont="1"/>
    <xf numFmtId="0" fontId="14" fillId="0" borderId="0" xfId="0" applyFont="1"/>
    <xf numFmtId="0" fontId="29" fillId="0" borderId="0" xfId="0" applyFont="1"/>
    <xf numFmtId="0" fontId="29" fillId="0" borderId="0" xfId="0" applyFont="1" applyAlignment="1">
      <alignment wrapText="1"/>
    </xf>
    <xf numFmtId="0" fontId="4" fillId="0" borderId="20" xfId="2" applyNumberFormat="1" applyFont="1" applyFill="1" applyBorder="1" applyAlignment="1">
      <alignment horizontal="right" vertical="center"/>
    </xf>
    <xf numFmtId="0" fontId="4" fillId="0" borderId="21" xfId="2" applyNumberFormat="1" applyFont="1" applyFill="1" applyBorder="1" applyAlignment="1">
      <alignment horizontal="right" vertical="center"/>
    </xf>
    <xf numFmtId="0" fontId="4" fillId="3" borderId="22" xfId="2" applyNumberFormat="1" applyFont="1" applyFill="1" applyBorder="1" applyAlignment="1">
      <alignment vertical="center" wrapText="1"/>
    </xf>
    <xf numFmtId="164" fontId="24" fillId="3" borderId="22" xfId="2" applyFont="1" applyFill="1" applyBorder="1" applyAlignment="1">
      <alignment vertical="center"/>
    </xf>
    <xf numFmtId="164" fontId="4" fillId="3" borderId="22" xfId="2" applyFont="1" applyFill="1" applyBorder="1" applyAlignment="1">
      <alignment vertical="center"/>
    </xf>
    <xf numFmtId="164" fontId="28" fillId="3" borderId="22" xfId="2" applyFont="1" applyFill="1" applyBorder="1" applyAlignment="1">
      <alignment vertical="center"/>
    </xf>
    <xf numFmtId="3" fontId="0" fillId="0" borderId="22" xfId="0" applyNumberFormat="1" applyBorder="1"/>
    <xf numFmtId="0" fontId="4" fillId="3" borderId="19" xfId="2" applyNumberFormat="1" applyFont="1" applyFill="1" applyBorder="1" applyAlignment="1">
      <alignment vertical="center"/>
    </xf>
    <xf numFmtId="0" fontId="4" fillId="3" borderId="20" xfId="2" applyNumberFormat="1" applyFont="1" applyFill="1" applyBorder="1" applyAlignment="1">
      <alignment horizontal="center" vertical="center"/>
    </xf>
    <xf numFmtId="0" fontId="4" fillId="3" borderId="20" xfId="2" quotePrefix="1" applyNumberFormat="1" applyFont="1" applyFill="1" applyBorder="1" applyAlignment="1">
      <alignment horizontal="center" vertical="center"/>
    </xf>
    <xf numFmtId="0" fontId="4" fillId="3" borderId="21" xfId="2" applyNumberFormat="1" applyFont="1" applyFill="1" applyBorder="1" applyAlignment="1">
      <alignment horizontal="right" vertical="center"/>
    </xf>
    <xf numFmtId="164" fontId="4" fillId="3" borderId="24" xfId="2" applyFont="1" applyFill="1" applyBorder="1" applyAlignment="1">
      <alignment vertical="center"/>
    </xf>
    <xf numFmtId="164" fontId="24" fillId="3" borderId="23" xfId="2" applyFont="1" applyFill="1" applyBorder="1" applyAlignment="1">
      <alignment vertical="center"/>
    </xf>
    <xf numFmtId="0" fontId="3" fillId="3" borderId="19" xfId="2" applyNumberFormat="1" applyFont="1" applyFill="1" applyBorder="1" applyAlignment="1">
      <alignment horizontal="center" vertical="center"/>
    </xf>
    <xf numFmtId="0" fontId="3" fillId="3" borderId="20" xfId="2" applyNumberFormat="1" applyFont="1" applyFill="1" applyBorder="1" applyAlignment="1">
      <alignment horizontal="center" vertical="center"/>
    </xf>
    <xf numFmtId="0" fontId="3" fillId="3" borderId="20" xfId="2" quotePrefix="1" applyNumberFormat="1" applyFont="1" applyFill="1" applyBorder="1" applyAlignment="1">
      <alignment horizontal="center" vertical="center"/>
    </xf>
    <xf numFmtId="0" fontId="3" fillId="3" borderId="21" xfId="2" quotePrefix="1" applyNumberFormat="1" applyFont="1" applyFill="1" applyBorder="1" applyAlignment="1">
      <alignment horizontal="right" vertical="center"/>
    </xf>
    <xf numFmtId="0" fontId="3" fillId="3" borderId="22" xfId="2" applyNumberFormat="1" applyFont="1" applyFill="1" applyBorder="1" applyAlignment="1">
      <alignment vertical="center" wrapText="1"/>
    </xf>
    <xf numFmtId="164" fontId="3" fillId="3" borderId="22" xfId="2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wrapText="1"/>
    </xf>
    <xf numFmtId="164" fontId="30" fillId="0" borderId="22" xfId="2" applyFont="1" applyFill="1" applyBorder="1" applyAlignment="1">
      <alignment vertical="center"/>
    </xf>
    <xf numFmtId="3" fontId="4" fillId="0" borderId="0" xfId="2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4" fillId="0" borderId="20" xfId="2" applyNumberFormat="1" applyFont="1" applyFill="1" applyBorder="1" applyAlignment="1">
      <alignment horizontal="right" vertical="center"/>
    </xf>
    <xf numFmtId="0" fontId="4" fillId="0" borderId="21" xfId="2" applyNumberFormat="1" applyFont="1" applyFill="1" applyBorder="1" applyAlignment="1">
      <alignment horizontal="right" vertical="center"/>
    </xf>
    <xf numFmtId="0" fontId="4" fillId="3" borderId="21" xfId="2" applyNumberFormat="1" applyFont="1" applyFill="1" applyBorder="1" applyAlignment="1">
      <alignment horizontal="right" vertical="center"/>
    </xf>
    <xf numFmtId="0" fontId="4" fillId="3" borderId="19" xfId="2" applyNumberFormat="1" applyFont="1" applyFill="1" applyBorder="1" applyAlignment="1">
      <alignment horizontal="center" vertical="center"/>
    </xf>
    <xf numFmtId="3" fontId="0" fillId="3" borderId="22" xfId="0" applyNumberFormat="1" applyFill="1" applyBorder="1"/>
    <xf numFmtId="0" fontId="4" fillId="0" borderId="25" xfId="2" applyNumberFormat="1" applyFont="1" applyFill="1" applyBorder="1" applyAlignment="1">
      <alignment vertical="center"/>
    </xf>
    <xf numFmtId="0" fontId="4" fillId="3" borderId="22" xfId="2" applyNumberFormat="1" applyFont="1" applyFill="1" applyBorder="1" applyAlignment="1">
      <alignment vertical="center"/>
    </xf>
    <xf numFmtId="0" fontId="29" fillId="0" borderId="0" xfId="0" applyFont="1" applyAlignment="1">
      <alignment vertical="center"/>
    </xf>
    <xf numFmtId="0" fontId="4" fillId="0" borderId="92" xfId="2" applyNumberFormat="1" applyFont="1" applyFill="1" applyBorder="1" applyAlignment="1">
      <alignment horizontal="center" vertical="center"/>
    </xf>
    <xf numFmtId="0" fontId="4" fillId="0" borderId="93" xfId="2" applyNumberFormat="1" applyFont="1" applyFill="1" applyBorder="1" applyAlignment="1">
      <alignment horizontal="center" vertical="center"/>
    </xf>
    <xf numFmtId="0" fontId="4" fillId="0" borderId="93" xfId="2" applyNumberFormat="1" applyFont="1" applyFill="1" applyBorder="1" applyAlignment="1">
      <alignment horizontal="right" vertical="center"/>
    </xf>
    <xf numFmtId="0" fontId="4" fillId="0" borderId="94" xfId="2" applyNumberFormat="1" applyFont="1" applyFill="1" applyBorder="1" applyAlignment="1">
      <alignment horizontal="right" vertical="center"/>
    </xf>
    <xf numFmtId="0" fontId="4" fillId="0" borderId="88" xfId="2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29" fillId="0" borderId="0" xfId="0" applyFont="1" applyAlignment="1">
      <alignment vertical="center" wrapText="1"/>
    </xf>
    <xf numFmtId="164" fontId="4" fillId="0" borderId="0" xfId="2" applyNumberFormat="1" applyFont="1" applyAlignment="1">
      <alignment vertical="center"/>
    </xf>
    <xf numFmtId="9" fontId="0" fillId="0" borderId="0" xfId="0" applyNumberFormat="1"/>
    <xf numFmtId="164" fontId="4" fillId="0" borderId="22" xfId="2" applyFont="1" applyBorder="1" applyAlignment="1">
      <alignment vertical="center"/>
    </xf>
    <xf numFmtId="0" fontId="4" fillId="3" borderId="21" xfId="2" applyNumberFormat="1" applyFont="1" applyFill="1" applyBorder="1" applyAlignment="1">
      <alignment horizontal="right" vertical="center"/>
    </xf>
    <xf numFmtId="164" fontId="24" fillId="3" borderId="27" xfId="2" applyFont="1" applyFill="1" applyBorder="1" applyAlignment="1">
      <alignment horizontal="left" vertical="top"/>
    </xf>
    <xf numFmtId="0" fontId="32" fillId="0" borderId="0" xfId="2" applyNumberFormat="1" applyFont="1" applyAlignment="1">
      <alignment horizontal="left" vertical="center"/>
    </xf>
    <xf numFmtId="0" fontId="32" fillId="0" borderId="0" xfId="2" applyNumberFormat="1" applyFont="1" applyAlignment="1">
      <alignment vertical="center"/>
    </xf>
    <xf numFmtId="0" fontId="33" fillId="0" borderId="0" xfId="2" applyNumberFormat="1" applyFont="1" applyAlignment="1">
      <alignment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164" fontId="27" fillId="0" borderId="0" xfId="2" applyNumberFormat="1" applyFont="1" applyAlignment="1">
      <alignment vertical="center"/>
    </xf>
    <xf numFmtId="0" fontId="4" fillId="3" borderId="19" xfId="2" applyNumberFormat="1" applyFont="1" applyFill="1" applyBorder="1" applyAlignment="1">
      <alignment horizontal="right" vertical="center"/>
    </xf>
    <xf numFmtId="0" fontId="4" fillId="3" borderId="20" xfId="2" applyNumberFormat="1" applyFont="1" applyFill="1" applyBorder="1" applyAlignment="1">
      <alignment horizontal="right" vertical="center"/>
    </xf>
    <xf numFmtId="0" fontId="4" fillId="3" borderId="21" xfId="2" applyNumberFormat="1" applyFont="1" applyFill="1" applyBorder="1" applyAlignment="1">
      <alignment horizontal="right" vertical="center"/>
    </xf>
    <xf numFmtId="0" fontId="6" fillId="3" borderId="22" xfId="2" applyNumberFormat="1" applyFont="1" applyFill="1" applyBorder="1" applyAlignment="1">
      <alignment vertical="top" wrapText="1"/>
    </xf>
    <xf numFmtId="0" fontId="14" fillId="3" borderId="0" xfId="0" applyFont="1" applyFill="1"/>
    <xf numFmtId="0" fontId="3" fillId="3" borderId="21" xfId="2" applyNumberFormat="1" applyFont="1" applyFill="1" applyBorder="1" applyAlignment="1">
      <alignment horizontal="right" vertical="center"/>
    </xf>
    <xf numFmtId="0" fontId="4" fillId="0" borderId="19" xfId="2" applyNumberFormat="1" applyFont="1" applyFill="1" applyBorder="1" applyAlignment="1">
      <alignment horizontal="right" vertical="center"/>
    </xf>
    <xf numFmtId="0" fontId="4" fillId="0" borderId="20" xfId="2" applyNumberFormat="1" applyFont="1" applyFill="1" applyBorder="1" applyAlignment="1">
      <alignment horizontal="right" vertical="center"/>
    </xf>
    <xf numFmtId="0" fontId="4" fillId="0" borderId="21" xfId="2" applyNumberFormat="1" applyFont="1" applyFill="1" applyBorder="1" applyAlignment="1">
      <alignment horizontal="right" vertical="center"/>
    </xf>
    <xf numFmtId="0" fontId="4" fillId="0" borderId="24" xfId="2" applyNumberFormat="1" applyFont="1" applyFill="1" applyBorder="1" applyAlignment="1">
      <alignment vertical="center" wrapText="1"/>
    </xf>
    <xf numFmtId="3" fontId="0" fillId="0" borderId="25" xfId="0" applyNumberFormat="1" applyBorder="1"/>
    <xf numFmtId="0" fontId="4" fillId="0" borderId="21" xfId="2" applyNumberFormat="1" applyFont="1" applyFill="1" applyBorder="1" applyAlignment="1">
      <alignment horizontal="right" vertical="center"/>
    </xf>
    <xf numFmtId="0" fontId="4" fillId="0" borderId="21" xfId="2" applyNumberFormat="1" applyFont="1" applyFill="1" applyBorder="1" applyAlignment="1">
      <alignment horizontal="right" vertical="center"/>
    </xf>
    <xf numFmtId="0" fontId="4" fillId="0" borderId="22" xfId="2" applyNumberFormat="1" applyFont="1" applyFill="1" applyBorder="1" applyAlignment="1">
      <alignment horizontal="left" vertical="center" wrapText="1"/>
    </xf>
    <xf numFmtId="0" fontId="4" fillId="0" borderId="20" xfId="2" applyNumberFormat="1" applyFont="1" applyFill="1" applyBorder="1" applyAlignment="1">
      <alignment horizontal="right" vertical="center"/>
    </xf>
    <xf numFmtId="0" fontId="4" fillId="0" borderId="21" xfId="2" applyNumberFormat="1" applyFont="1" applyFill="1" applyBorder="1" applyAlignment="1">
      <alignment horizontal="right" vertical="center"/>
    </xf>
    <xf numFmtId="0" fontId="4" fillId="0" borderId="0" xfId="2" applyNumberFormat="1" applyFont="1" applyFill="1" applyBorder="1" applyAlignment="1">
      <alignment vertical="center" wrapText="1"/>
    </xf>
    <xf numFmtId="164" fontId="4" fillId="0" borderId="0" xfId="2" applyFont="1" applyFill="1" applyBorder="1" applyAlignment="1">
      <alignment vertical="center"/>
    </xf>
    <xf numFmtId="0" fontId="4" fillId="0" borderId="25" xfId="2" applyNumberFormat="1" applyFont="1" applyFill="1" applyBorder="1" applyAlignment="1">
      <alignment vertical="center" wrapText="1"/>
    </xf>
    <xf numFmtId="0" fontId="14" fillId="0" borderId="16" xfId="0" applyFont="1" applyBorder="1" applyAlignment="1">
      <alignment wrapText="1"/>
    </xf>
    <xf numFmtId="164" fontId="28" fillId="0" borderId="0" xfId="2" applyFont="1" applyFill="1" applyBorder="1" applyAlignment="1">
      <alignment vertical="center"/>
    </xf>
    <xf numFmtId="164" fontId="28" fillId="0" borderId="25" xfId="2" applyFont="1" applyFill="1" applyBorder="1" applyAlignment="1">
      <alignment vertical="center"/>
    </xf>
    <xf numFmtId="0" fontId="4" fillId="0" borderId="88" xfId="2" applyNumberFormat="1" applyFont="1" applyFill="1" applyBorder="1" applyAlignment="1">
      <alignment vertical="center" wrapText="1"/>
    </xf>
    <xf numFmtId="0" fontId="14" fillId="0" borderId="24" xfId="0" applyFont="1" applyBorder="1"/>
    <xf numFmtId="0" fontId="14" fillId="0" borderId="24" xfId="0" applyFont="1" applyBorder="1" applyAlignment="1">
      <alignment wrapText="1"/>
    </xf>
    <xf numFmtId="0" fontId="14" fillId="0" borderId="25" xfId="0" applyFont="1" applyBorder="1"/>
    <xf numFmtId="0" fontId="14" fillId="0" borderId="16" xfId="0" applyFont="1" applyBorder="1"/>
    <xf numFmtId="0" fontId="4" fillId="0" borderId="0" xfId="2" applyNumberFormat="1" applyFont="1" applyBorder="1" applyAlignment="1">
      <alignment vertical="center"/>
    </xf>
    <xf numFmtId="164" fontId="4" fillId="0" borderId="21" xfId="2" applyFont="1" applyFill="1" applyBorder="1" applyAlignment="1">
      <alignment vertical="center"/>
    </xf>
    <xf numFmtId="164" fontId="24" fillId="3" borderId="23" xfId="2" applyFont="1" applyFill="1" applyBorder="1" applyAlignment="1">
      <alignment horizontal="left" vertical="top"/>
    </xf>
    <xf numFmtId="164" fontId="3" fillId="0" borderId="23" xfId="2" applyFont="1" applyFill="1" applyBorder="1" applyAlignment="1">
      <alignment vertical="center"/>
    </xf>
    <xf numFmtId="164" fontId="3" fillId="3" borderId="23" xfId="2" applyFont="1" applyFill="1" applyBorder="1" applyAlignment="1">
      <alignment vertical="center"/>
    </xf>
    <xf numFmtId="164" fontId="28" fillId="0" borderId="23" xfId="2" applyFont="1" applyFill="1" applyBorder="1" applyAlignment="1">
      <alignment vertical="center"/>
    </xf>
    <xf numFmtId="0" fontId="4" fillId="0" borderId="20" xfId="2" applyNumberFormat="1" applyFont="1" applyFill="1" applyBorder="1" applyAlignment="1">
      <alignment horizontal="right" vertical="center"/>
    </xf>
    <xf numFmtId="0" fontId="4" fillId="0" borderId="21" xfId="2" applyNumberFormat="1" applyFont="1" applyFill="1" applyBorder="1" applyAlignment="1">
      <alignment horizontal="right" vertical="center"/>
    </xf>
    <xf numFmtId="3" fontId="0" fillId="0" borderId="22" xfId="0" applyNumberFormat="1" applyBorder="1" applyAlignment="1">
      <alignment vertical="center"/>
    </xf>
    <xf numFmtId="0" fontId="4" fillId="0" borderId="19" xfId="2" applyNumberFormat="1" applyFont="1" applyFill="1" applyBorder="1" applyAlignment="1">
      <alignment horizontal="right" vertical="center"/>
    </xf>
    <xf numFmtId="0" fontId="4" fillId="0" borderId="20" xfId="2" applyNumberFormat="1" applyFont="1" applyFill="1" applyBorder="1" applyAlignment="1">
      <alignment horizontal="right" vertical="center"/>
    </xf>
    <xf numFmtId="0" fontId="4" fillId="0" borderId="21" xfId="2" applyNumberFormat="1" applyFont="1" applyFill="1" applyBorder="1" applyAlignment="1">
      <alignment horizontal="right" vertical="center"/>
    </xf>
    <xf numFmtId="0" fontId="4" fillId="0" borderId="0" xfId="2" applyNumberFormat="1" applyFont="1" applyAlignment="1">
      <alignment horizontal="center"/>
    </xf>
    <xf numFmtId="0" fontId="4" fillId="0" borderId="19" xfId="2" applyNumberFormat="1" applyFont="1" applyFill="1" applyBorder="1" applyAlignment="1">
      <alignment horizontal="right" vertical="center" wrapText="1"/>
    </xf>
    <xf numFmtId="0" fontId="4" fillId="0" borderId="20" xfId="2" applyNumberFormat="1" applyFont="1" applyFill="1" applyBorder="1" applyAlignment="1">
      <alignment horizontal="right" vertical="center" wrapText="1"/>
    </xf>
    <xf numFmtId="0" fontId="4" fillId="0" borderId="21" xfId="2" applyNumberFormat="1" applyFont="1" applyFill="1" applyBorder="1" applyAlignment="1">
      <alignment horizontal="right" vertical="center" wrapText="1"/>
    </xf>
    <xf numFmtId="0" fontId="6" fillId="3" borderId="20" xfId="2" applyNumberFormat="1" applyFont="1" applyFill="1" applyBorder="1" applyAlignment="1">
      <alignment horizontal="right" vertical="top"/>
    </xf>
    <xf numFmtId="0" fontId="6" fillId="3" borderId="21" xfId="2" applyNumberFormat="1" applyFont="1" applyFill="1" applyBorder="1" applyAlignment="1">
      <alignment horizontal="right" vertical="top"/>
    </xf>
    <xf numFmtId="0" fontId="7" fillId="0" borderId="0" xfId="2" applyNumberFormat="1" applyFont="1" applyAlignment="1">
      <alignment horizontal="center"/>
    </xf>
    <xf numFmtId="0" fontId="37" fillId="0" borderId="20" xfId="0" applyFont="1" applyBorder="1" applyAlignment="1">
      <alignment horizontal="right"/>
    </xf>
    <xf numFmtId="0" fontId="37" fillId="0" borderId="21" xfId="0" applyFont="1" applyBorder="1" applyAlignment="1">
      <alignment horizontal="right"/>
    </xf>
    <xf numFmtId="0" fontId="4" fillId="3" borderId="19" xfId="2" applyNumberFormat="1" applyFont="1" applyFill="1" applyBorder="1" applyAlignment="1">
      <alignment horizontal="right" vertical="center"/>
    </xf>
    <xf numFmtId="0" fontId="4" fillId="3" borderId="20" xfId="2" applyNumberFormat="1" applyFont="1" applyFill="1" applyBorder="1" applyAlignment="1">
      <alignment horizontal="right" vertical="center"/>
    </xf>
    <xf numFmtId="0" fontId="4" fillId="3" borderId="21" xfId="2" applyNumberFormat="1" applyFont="1" applyFill="1" applyBorder="1" applyAlignment="1">
      <alignment horizontal="right" vertical="center"/>
    </xf>
    <xf numFmtId="0" fontId="4" fillId="0" borderId="5" xfId="2" applyNumberFormat="1" applyFont="1" applyBorder="1" applyAlignment="1">
      <alignment horizontal="center" vertical="center"/>
    </xf>
    <xf numFmtId="0" fontId="4" fillId="0" borderId="6" xfId="2" applyNumberFormat="1" applyFont="1" applyBorder="1" applyAlignment="1">
      <alignment horizontal="center" vertical="center"/>
    </xf>
    <xf numFmtId="0" fontId="3" fillId="0" borderId="3" xfId="2" applyNumberFormat="1" applyFont="1" applyBorder="1" applyAlignment="1">
      <alignment horizontal="center" vertical="center"/>
    </xf>
    <xf numFmtId="0" fontId="3" fillId="0" borderId="0" xfId="2" applyNumberFormat="1" applyFont="1" applyAlignment="1">
      <alignment horizontal="center" vertical="center"/>
    </xf>
    <xf numFmtId="0" fontId="4" fillId="2" borderId="76" xfId="2" applyNumberFormat="1" applyFont="1" applyFill="1" applyBorder="1" applyAlignment="1">
      <alignment horizontal="center" vertical="center"/>
    </xf>
    <xf numFmtId="0" fontId="4" fillId="2" borderId="90" xfId="2" applyNumberFormat="1" applyFont="1" applyFill="1" applyBorder="1" applyAlignment="1">
      <alignment horizontal="center" vertical="center"/>
    </xf>
    <xf numFmtId="0" fontId="4" fillId="2" borderId="91" xfId="2" applyNumberFormat="1" applyFont="1" applyFill="1" applyBorder="1" applyAlignment="1">
      <alignment horizontal="center" vertical="center"/>
    </xf>
    <xf numFmtId="0" fontId="4" fillId="0" borderId="2" xfId="2" applyNumberFormat="1" applyFont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10" xfId="2" applyNumberFormat="1" applyFont="1" applyFill="1" applyBorder="1" applyAlignment="1">
      <alignment horizontal="center" vertical="center" wrapText="1"/>
    </xf>
    <xf numFmtId="0" fontId="22" fillId="0" borderId="5" xfId="4" applyFont="1" applyBorder="1" applyAlignment="1">
      <alignment horizontal="center" vertical="center"/>
    </xf>
    <xf numFmtId="164" fontId="22" fillId="0" borderId="5" xfId="5" applyFont="1" applyBorder="1" applyAlignment="1">
      <alignment horizontal="center" vertical="center"/>
    </xf>
    <xf numFmtId="0" fontId="22" fillId="0" borderId="87" xfId="4" applyFont="1" applyBorder="1" applyAlignment="1">
      <alignment horizontal="center" vertical="top"/>
    </xf>
    <xf numFmtId="0" fontId="22" fillId="0" borderId="0" xfId="4" applyFont="1" applyBorder="1" applyAlignment="1">
      <alignment horizontal="center" vertical="top"/>
    </xf>
    <xf numFmtId="0" fontId="22" fillId="0" borderId="5" xfId="4" applyFont="1" applyBorder="1" applyAlignment="1">
      <alignment horizontal="center" vertical="center" wrapText="1"/>
    </xf>
    <xf numFmtId="0" fontId="21" fillId="0" borderId="5" xfId="4" applyFont="1" applyBorder="1" applyAlignment="1">
      <alignment horizontal="center" vertical="center"/>
    </xf>
    <xf numFmtId="164" fontId="9" fillId="0" borderId="51" xfId="2" applyFont="1" applyFill="1" applyBorder="1" applyAlignment="1">
      <alignment horizontal="center" vertical="center" wrapText="1"/>
    </xf>
    <xf numFmtId="164" fontId="9" fillId="0" borderId="52" xfId="2" applyFont="1" applyFill="1" applyBorder="1" applyAlignment="1">
      <alignment horizontal="center" vertical="center" wrapText="1"/>
    </xf>
    <xf numFmtId="164" fontId="4" fillId="0" borderId="19" xfId="2" applyFont="1" applyFill="1" applyBorder="1" applyAlignment="1">
      <alignment horizontal="right" vertical="center"/>
    </xf>
    <xf numFmtId="164" fontId="4" fillId="0" borderId="20" xfId="2" applyFont="1" applyFill="1" applyBorder="1" applyAlignment="1">
      <alignment horizontal="right" vertical="center"/>
    </xf>
    <xf numFmtId="164" fontId="4" fillId="0" borderId="21" xfId="2" applyFont="1" applyFill="1" applyBorder="1" applyAlignment="1">
      <alignment horizontal="right" vertical="center"/>
    </xf>
    <xf numFmtId="164" fontId="4" fillId="0" borderId="19" xfId="2" applyFont="1" applyFill="1" applyBorder="1" applyAlignment="1">
      <alignment horizontal="right" vertical="center" wrapText="1"/>
    </xf>
    <xf numFmtId="164" fontId="4" fillId="0" borderId="20" xfId="2" applyFont="1" applyFill="1" applyBorder="1" applyAlignment="1">
      <alignment horizontal="right" vertical="center" wrapText="1"/>
    </xf>
    <xf numFmtId="164" fontId="4" fillId="0" borderId="21" xfId="2" applyFont="1" applyFill="1" applyBorder="1" applyAlignment="1">
      <alignment horizontal="right" vertical="center" wrapText="1"/>
    </xf>
    <xf numFmtId="164" fontId="8" fillId="0" borderId="43" xfId="2" applyFont="1" applyFill="1" applyBorder="1" applyAlignment="1">
      <alignment horizontal="center" vertical="center"/>
    </xf>
    <xf numFmtId="164" fontId="8" fillId="0" borderId="1" xfId="2" applyFont="1" applyFill="1" applyBorder="1" applyAlignment="1">
      <alignment horizontal="center" vertical="center"/>
    </xf>
    <xf numFmtId="164" fontId="3" fillId="0" borderId="45" xfId="2" applyFont="1" applyFill="1" applyBorder="1" applyAlignment="1">
      <alignment horizontal="center" vertical="center" wrapText="1"/>
    </xf>
    <xf numFmtId="164" fontId="8" fillId="0" borderId="5" xfId="2" applyFont="1" applyFill="1" applyBorder="1" applyAlignment="1">
      <alignment horizontal="center" vertical="center"/>
    </xf>
    <xf numFmtId="164" fontId="8" fillId="0" borderId="2" xfId="2" applyFont="1" applyFill="1" applyBorder="1" applyAlignment="1">
      <alignment horizontal="center" vertical="center"/>
    </xf>
    <xf numFmtId="164" fontId="8" fillId="0" borderId="49" xfId="2" applyFont="1" applyFill="1" applyBorder="1" applyAlignment="1">
      <alignment horizontal="center" vertical="center"/>
    </xf>
    <xf numFmtId="164" fontId="8" fillId="0" borderId="10" xfId="2" applyFont="1" applyFill="1" applyBorder="1" applyAlignment="1">
      <alignment horizontal="center" vertical="center"/>
    </xf>
    <xf numFmtId="164" fontId="8" fillId="0" borderId="46" xfId="2" applyFont="1" applyFill="1" applyBorder="1" applyAlignment="1">
      <alignment horizontal="center" vertical="center" wrapText="1"/>
    </xf>
    <xf numFmtId="164" fontId="3" fillId="0" borderId="47" xfId="2" applyFont="1" applyFill="1" applyBorder="1" applyAlignment="1">
      <alignment horizontal="center" vertical="center" wrapText="1"/>
    </xf>
    <xf numFmtId="164" fontId="8" fillId="0" borderId="4" xfId="2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35" xfId="2" applyFont="1" applyFill="1" applyBorder="1" applyAlignment="1">
      <alignment horizontal="center" vertical="center" wrapText="1"/>
    </xf>
    <xf numFmtId="164" fontId="3" fillId="0" borderId="0" xfId="2" applyFont="1" applyFill="1" applyAlignment="1">
      <alignment horizontal="center" vertical="center" wrapText="1"/>
    </xf>
    <xf numFmtId="164" fontId="4" fillId="0" borderId="35" xfId="2" applyFont="1" applyFill="1" applyBorder="1" applyAlignment="1">
      <alignment horizontal="center" vertical="center" wrapText="1"/>
    </xf>
    <xf numFmtId="164" fontId="4" fillId="0" borderId="0" xfId="2" applyFont="1" applyFill="1" applyAlignment="1">
      <alignment horizontal="center" vertical="center" wrapText="1"/>
    </xf>
    <xf numFmtId="164" fontId="4" fillId="0" borderId="36" xfId="2" applyFont="1" applyFill="1" applyBorder="1" applyAlignment="1">
      <alignment horizontal="center" vertical="center" wrapText="1"/>
    </xf>
    <xf numFmtId="164" fontId="3" fillId="0" borderId="8" xfId="2" applyFont="1" applyFill="1" applyBorder="1" applyAlignment="1">
      <alignment horizontal="center" vertical="center" wrapText="1"/>
    </xf>
    <xf numFmtId="164" fontId="3" fillId="0" borderId="9" xfId="2" applyFont="1" applyFill="1" applyBorder="1" applyAlignment="1">
      <alignment horizontal="center" vertical="center" wrapText="1"/>
    </xf>
    <xf numFmtId="164" fontId="3" fillId="0" borderId="44" xfId="2" applyFont="1" applyFill="1" applyBorder="1" applyAlignment="1">
      <alignment horizontal="center" vertical="center" wrapText="1"/>
    </xf>
    <xf numFmtId="164" fontId="3" fillId="0" borderId="5" xfId="2" applyFont="1" applyFill="1" applyBorder="1" applyAlignment="1">
      <alignment horizontal="center" vertical="center" wrapText="1"/>
    </xf>
    <xf numFmtId="164" fontId="8" fillId="0" borderId="37" xfId="2" applyFont="1" applyFill="1" applyBorder="1" applyAlignment="1">
      <alignment horizontal="left" vertical="center"/>
    </xf>
    <xf numFmtId="164" fontId="8" fillId="0" borderId="4" xfId="2" applyFont="1" applyFill="1" applyBorder="1" applyAlignment="1">
      <alignment horizontal="left" vertical="center"/>
    </xf>
    <xf numFmtId="164" fontId="3" fillId="0" borderId="38" xfId="2" applyFont="1" applyFill="1" applyBorder="1" applyAlignment="1">
      <alignment horizontal="center" vertical="center" wrapText="1"/>
    </xf>
    <xf numFmtId="164" fontId="3" fillId="0" borderId="39" xfId="2" applyFont="1" applyFill="1" applyBorder="1" applyAlignment="1">
      <alignment horizontal="center" vertical="center" wrapText="1"/>
    </xf>
    <xf numFmtId="164" fontId="3" fillId="0" borderId="40" xfId="2" applyFont="1" applyFill="1" applyBorder="1" applyAlignment="1">
      <alignment horizontal="center" vertical="center" wrapText="1"/>
    </xf>
    <xf numFmtId="164" fontId="3" fillId="0" borderId="41" xfId="2" applyFont="1" applyFill="1" applyBorder="1" applyAlignment="1">
      <alignment horizontal="center" vertical="center" wrapText="1"/>
    </xf>
    <xf numFmtId="164" fontId="3" fillId="0" borderId="42" xfId="2" applyFont="1" applyFill="1" applyBorder="1" applyAlignment="1">
      <alignment horizontal="center" vertical="center" wrapText="1"/>
    </xf>
    <xf numFmtId="164" fontId="3" fillId="0" borderId="48" xfId="2" applyFont="1" applyFill="1" applyBorder="1" applyAlignment="1">
      <alignment horizontal="center" vertical="center" wrapText="1"/>
    </xf>
    <xf numFmtId="164" fontId="3" fillId="0" borderId="50" xfId="2" applyFont="1" applyFill="1" applyBorder="1" applyAlignment="1">
      <alignment horizontal="center" vertical="center" wrapText="1"/>
    </xf>
    <xf numFmtId="164" fontId="6" fillId="0" borderId="24" xfId="2" applyFont="1" applyFill="1" applyBorder="1" applyAlignment="1">
      <alignment horizontal="right" vertical="top"/>
    </xf>
    <xf numFmtId="164" fontId="6" fillId="0" borderId="20" xfId="2" applyFont="1" applyFill="1" applyBorder="1" applyAlignment="1">
      <alignment horizontal="right" vertical="top"/>
    </xf>
    <xf numFmtId="164" fontId="6" fillId="0" borderId="21" xfId="2" applyFont="1" applyFill="1" applyBorder="1" applyAlignment="1">
      <alignment horizontal="right" vertical="top"/>
    </xf>
    <xf numFmtId="0" fontId="4" fillId="0" borderId="0" xfId="3" applyFont="1" applyAlignment="1">
      <alignment horizontal="center"/>
    </xf>
    <xf numFmtId="0" fontId="15" fillId="0" borderId="79" xfId="0" applyFont="1" applyBorder="1" applyAlignment="1">
      <alignment horizontal="center" vertical="center" wrapText="1"/>
    </xf>
    <xf numFmtId="0" fontId="15" fillId="0" borderId="81" xfId="0" applyFont="1" applyBorder="1" applyAlignment="1">
      <alignment horizontal="center" vertical="center" wrapText="1"/>
    </xf>
    <xf numFmtId="166" fontId="2" fillId="0" borderId="37" xfId="1" applyNumberFormat="1" applyFont="1" applyBorder="1" applyAlignment="1">
      <alignment horizontal="center" vertical="center"/>
    </xf>
    <xf numFmtId="166" fontId="2" fillId="0" borderId="41" xfId="1" applyNumberFormat="1" applyFont="1" applyBorder="1" applyAlignment="1">
      <alignment horizontal="center" vertical="center"/>
    </xf>
    <xf numFmtId="166" fontId="2" fillId="0" borderId="80" xfId="1" applyNumberFormat="1" applyFont="1" applyBorder="1" applyAlignment="1">
      <alignment horizontal="center" vertical="center"/>
    </xf>
    <xf numFmtId="0" fontId="7" fillId="0" borderId="0" xfId="3" applyFont="1" applyAlignment="1">
      <alignment horizontal="center"/>
    </xf>
  </cellXfs>
  <cellStyles count="6">
    <cellStyle name="Comma" xfId="1" builtinId="3"/>
    <cellStyle name="Comma [0]" xfId="2" builtinId="6"/>
    <cellStyle name="Comma [0] 2" xfId="5"/>
    <cellStyle name="Normal" xfId="0" builtinId="0"/>
    <cellStyle name="Normal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88"/>
  <sheetViews>
    <sheetView tabSelected="1" zoomScale="80" zoomScaleNormal="80" workbookViewId="0">
      <pane xSplit="7" ySplit="2" topLeftCell="H60" activePane="bottomRight" state="frozen"/>
      <selection pane="topRight" activeCell="H1" sqref="H1"/>
      <selection pane="bottomLeft" activeCell="A3" sqref="A3"/>
      <selection pane="bottomRight" activeCell="V79" sqref="V79"/>
    </sheetView>
  </sheetViews>
  <sheetFormatPr defaultRowHeight="16.5"/>
  <cols>
    <col min="1" max="1" width="3.28515625" style="129" bestFit="1" customWidth="1"/>
    <col min="2" max="2" width="4.140625" style="129" bestFit="1" customWidth="1"/>
    <col min="3" max="3" width="3.85546875" style="129" bestFit="1" customWidth="1"/>
    <col min="4" max="4" width="5.140625" style="129" bestFit="1" customWidth="1"/>
    <col min="5" max="5" width="2.85546875" style="130" customWidth="1"/>
    <col min="6" max="6" width="43.28515625" style="131" customWidth="1"/>
    <col min="7" max="7" width="13.7109375" style="132" customWidth="1"/>
    <col min="8" max="8" width="12.5703125" style="128" customWidth="1"/>
    <col min="9" max="9" width="12.7109375" style="128" customWidth="1"/>
    <col min="10" max="10" width="13.42578125" style="128" customWidth="1"/>
    <col min="11" max="11" width="14" style="132" customWidth="1"/>
    <col min="12" max="14" width="12.85546875" style="128" bestFit="1" customWidth="1"/>
    <col min="15" max="15" width="14.28515625" style="132" customWidth="1"/>
    <col min="16" max="17" width="12.42578125" style="128" customWidth="1"/>
    <col min="18" max="18" width="13" style="128" customWidth="1"/>
    <col min="19" max="19" width="13.85546875" style="132" customWidth="1"/>
    <col min="20" max="20" width="12.42578125" style="128" customWidth="1"/>
    <col min="21" max="21" width="12.7109375" style="128" customWidth="1"/>
    <col min="22" max="22" width="12.85546875" style="128" customWidth="1"/>
    <col min="23" max="23" width="13" style="132" customWidth="1"/>
    <col min="24" max="24" width="20.7109375" style="128" hidden="1" customWidth="1"/>
    <col min="25" max="26" width="18.85546875" style="128" hidden="1" customWidth="1"/>
    <col min="27" max="28" width="15.42578125" style="128" hidden="1" customWidth="1"/>
    <col min="29" max="29" width="20" style="128" hidden="1" customWidth="1"/>
    <col min="30" max="32" width="16.28515625" style="128" hidden="1" customWidth="1"/>
    <col min="33" max="34" width="15.28515625" style="128" hidden="1" customWidth="1"/>
    <col min="35" max="35" width="12.85546875" style="128" hidden="1" customWidth="1"/>
    <col min="36" max="38" width="12" style="128" hidden="1" customWidth="1"/>
    <col min="39" max="39" width="1.140625" style="128" hidden="1" customWidth="1"/>
    <col min="40" max="40" width="17.42578125" style="128" customWidth="1"/>
    <col min="41" max="43" width="13" style="128" customWidth="1"/>
    <col min="44" max="16384" width="9.140625" style="128"/>
  </cols>
  <sheetData>
    <row r="1" spans="1:43" ht="12.75">
      <c r="A1" s="384" t="s">
        <v>0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</row>
    <row r="2" spans="1:43" ht="12.75">
      <c r="A2" s="384" t="s">
        <v>520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W2" s="384"/>
    </row>
    <row r="3" spans="1:43">
      <c r="K3" s="226">
        <v>20</v>
      </c>
      <c r="L3" s="227"/>
      <c r="M3" s="227"/>
      <c r="N3" s="227"/>
      <c r="O3" s="226">
        <v>35</v>
      </c>
      <c r="P3" s="227"/>
      <c r="Q3" s="227"/>
      <c r="R3" s="227"/>
      <c r="S3" s="226">
        <v>30</v>
      </c>
      <c r="T3" s="227"/>
      <c r="U3" s="227"/>
      <c r="V3" s="227"/>
      <c r="W3" s="226">
        <v>15</v>
      </c>
      <c r="AJ3" s="133"/>
      <c r="AK3" s="133"/>
      <c r="AL3" s="133"/>
      <c r="AM3" s="133"/>
    </row>
    <row r="4" spans="1:43">
      <c r="K4" s="329">
        <f>20%*G10</f>
        <v>2527893738.2000003</v>
      </c>
      <c r="L4" s="227"/>
      <c r="M4" s="227"/>
      <c r="N4" s="227"/>
      <c r="O4" s="226">
        <f>35%*G10</f>
        <v>4423814041.8499994</v>
      </c>
      <c r="P4" s="227"/>
      <c r="Q4" s="227"/>
      <c r="R4" s="227"/>
      <c r="S4" s="226">
        <f>30%*G10</f>
        <v>3791840607.2999997</v>
      </c>
      <c r="T4" s="227"/>
      <c r="U4" s="227"/>
      <c r="V4" s="227"/>
      <c r="W4" s="226">
        <f>15%*G10</f>
        <v>1895920303.6499999</v>
      </c>
      <c r="AJ4" s="133"/>
      <c r="AK4" s="133"/>
      <c r="AL4" s="133"/>
      <c r="AM4" s="133"/>
    </row>
    <row r="5" spans="1:43">
      <c r="K5" s="226">
        <f>K10-K4</f>
        <v>3071472994.9969707</v>
      </c>
      <c r="L5" s="227"/>
      <c r="M5" s="227"/>
      <c r="N5" s="227"/>
      <c r="O5" s="226">
        <f t="shared" ref="O5:W5" si="0">O10-O4</f>
        <v>-623935982.63787746</v>
      </c>
      <c r="P5" s="227"/>
      <c r="Q5" s="227"/>
      <c r="R5" s="227"/>
      <c r="S5" s="226">
        <f t="shared" si="0"/>
        <v>-1496972995.0878778</v>
      </c>
      <c r="T5" s="227"/>
      <c r="U5" s="227"/>
      <c r="V5" s="227"/>
      <c r="W5" s="226">
        <f t="shared" si="0"/>
        <v>-950564016.93787885</v>
      </c>
      <c r="AJ5" s="133"/>
      <c r="AK5" s="133"/>
      <c r="AL5" s="133"/>
      <c r="AM5" s="133"/>
    </row>
    <row r="6" spans="1:43" ht="15.4" customHeight="1" thickBot="1">
      <c r="A6" s="389" t="s">
        <v>1</v>
      </c>
      <c r="B6" s="389"/>
      <c r="C6" s="389"/>
      <c r="D6" s="389"/>
      <c r="E6" s="389"/>
      <c r="F6" s="390" t="s">
        <v>2</v>
      </c>
      <c r="G6" s="385" t="s">
        <v>427</v>
      </c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7"/>
      <c r="X6" s="383" t="s">
        <v>3</v>
      </c>
      <c r="Y6" s="384"/>
      <c r="Z6" s="384"/>
      <c r="AA6" s="384"/>
      <c r="AB6" s="384"/>
      <c r="AC6" s="134" t="s">
        <v>4</v>
      </c>
      <c r="AD6" s="135"/>
      <c r="AE6" s="388" t="s">
        <v>310</v>
      </c>
      <c r="AF6" s="388"/>
      <c r="AG6" s="388"/>
      <c r="AH6" s="388"/>
      <c r="AI6" s="136"/>
      <c r="AJ6" s="381" t="s">
        <v>5</v>
      </c>
      <c r="AK6" s="381"/>
      <c r="AL6" s="381"/>
      <c r="AM6" s="382"/>
      <c r="AN6" s="137"/>
    </row>
    <row r="7" spans="1:43" ht="78" customHeight="1" thickTop="1">
      <c r="A7" s="138" t="s">
        <v>6</v>
      </c>
      <c r="B7" s="139" t="s">
        <v>7</v>
      </c>
      <c r="C7" s="139" t="s">
        <v>8</v>
      </c>
      <c r="D7" s="139" t="s">
        <v>9</v>
      </c>
      <c r="E7" s="140" t="s">
        <v>10</v>
      </c>
      <c r="F7" s="391"/>
      <c r="G7" s="141" t="s">
        <v>11</v>
      </c>
      <c r="H7" s="142" t="s">
        <v>415</v>
      </c>
      <c r="I7" s="142" t="s">
        <v>416</v>
      </c>
      <c r="J7" s="142" t="s">
        <v>417</v>
      </c>
      <c r="K7" s="141" t="s">
        <v>12</v>
      </c>
      <c r="L7" s="142" t="s">
        <v>418</v>
      </c>
      <c r="M7" s="142" t="s">
        <v>419</v>
      </c>
      <c r="N7" s="142" t="s">
        <v>420</v>
      </c>
      <c r="O7" s="141" t="s">
        <v>13</v>
      </c>
      <c r="P7" s="142" t="s">
        <v>421</v>
      </c>
      <c r="Q7" s="142" t="s">
        <v>422</v>
      </c>
      <c r="R7" s="142" t="s">
        <v>423</v>
      </c>
      <c r="S7" s="141" t="s">
        <v>14</v>
      </c>
      <c r="T7" s="143" t="s">
        <v>424</v>
      </c>
      <c r="U7" s="143" t="s">
        <v>425</v>
      </c>
      <c r="V7" s="143" t="s">
        <v>426</v>
      </c>
      <c r="W7" s="144" t="s">
        <v>15</v>
      </c>
      <c r="X7" s="134" t="s">
        <v>16</v>
      </c>
      <c r="Y7" s="134" t="s">
        <v>17</v>
      </c>
      <c r="Z7" s="145" t="s">
        <v>18</v>
      </c>
      <c r="AA7" s="145" t="s">
        <v>19</v>
      </c>
      <c r="AB7" s="134" t="s">
        <v>20</v>
      </c>
      <c r="AC7" s="134" t="s">
        <v>20</v>
      </c>
      <c r="AD7" s="146" t="s">
        <v>11</v>
      </c>
      <c r="AE7" s="146" t="s">
        <v>12</v>
      </c>
      <c r="AF7" s="146" t="s">
        <v>13</v>
      </c>
      <c r="AG7" s="146" t="s">
        <v>14</v>
      </c>
      <c r="AH7" s="147" t="s">
        <v>15</v>
      </c>
      <c r="AI7" s="148" t="s">
        <v>11</v>
      </c>
      <c r="AJ7" s="149" t="s">
        <v>12</v>
      </c>
      <c r="AK7" s="149" t="s">
        <v>13</v>
      </c>
      <c r="AL7" s="149" t="s">
        <v>14</v>
      </c>
      <c r="AM7" s="150" t="s">
        <v>15</v>
      </c>
      <c r="AN7" s="137"/>
    </row>
    <row r="8" spans="1:43">
      <c r="A8" s="151">
        <v>4</v>
      </c>
      <c r="B8" s="152"/>
      <c r="C8" s="152"/>
      <c r="D8" s="152"/>
      <c r="E8" s="153"/>
      <c r="F8" s="154" t="s">
        <v>22</v>
      </c>
      <c r="G8" s="229">
        <f>G12+G255</f>
        <v>30902945666</v>
      </c>
      <c r="H8" s="230"/>
      <c r="I8" s="230"/>
      <c r="J8" s="230"/>
      <c r="K8" s="229">
        <f>K12+K255</f>
        <v>10216905372.030304</v>
      </c>
      <c r="L8" s="230"/>
      <c r="M8" s="230"/>
      <c r="N8" s="230"/>
      <c r="O8" s="229">
        <f>O12+O255</f>
        <v>8210750021.212122</v>
      </c>
      <c r="P8" s="230"/>
      <c r="Q8" s="230"/>
      <c r="R8" s="230"/>
      <c r="S8" s="229">
        <f>S12+S255</f>
        <v>6912406241.212122</v>
      </c>
      <c r="T8" s="231"/>
      <c r="U8" s="231"/>
      <c r="V8" s="231"/>
      <c r="W8" s="232">
        <f>W12+W255</f>
        <v>5562884031.712121</v>
      </c>
      <c r="AD8" s="155" t="e">
        <f t="shared" ref="AD8:AM8" si="1">AD12+AD255</f>
        <v>#REF!</v>
      </c>
      <c r="AE8" s="155">
        <f t="shared" si="1"/>
        <v>0</v>
      </c>
      <c r="AF8" s="155">
        <f t="shared" si="1"/>
        <v>0</v>
      </c>
      <c r="AG8" s="155">
        <f t="shared" si="1"/>
        <v>0</v>
      </c>
      <c r="AH8" s="156">
        <f t="shared" si="1"/>
        <v>0</v>
      </c>
      <c r="AI8" s="157" t="e">
        <f t="shared" si="1"/>
        <v>#REF!</v>
      </c>
      <c r="AJ8" s="155" t="e">
        <f t="shared" si="1"/>
        <v>#REF!</v>
      </c>
      <c r="AK8" s="155" t="e">
        <f t="shared" si="1"/>
        <v>#REF!</v>
      </c>
      <c r="AL8" s="155" t="e">
        <f t="shared" si="1"/>
        <v>#REF!</v>
      </c>
      <c r="AM8" s="156" t="e">
        <f t="shared" si="1"/>
        <v>#REF!</v>
      </c>
      <c r="AN8" s="318">
        <f>G8-K8-O8-S8-W8</f>
        <v>-0.16666889190673828</v>
      </c>
    </row>
    <row r="9" spans="1:43">
      <c r="A9" s="158"/>
      <c r="B9" s="159"/>
      <c r="C9" s="159"/>
      <c r="D9" s="159"/>
      <c r="E9" s="160"/>
      <c r="F9" s="225" t="s">
        <v>24</v>
      </c>
      <c r="G9" s="233" t="s">
        <v>428</v>
      </c>
      <c r="H9" s="234"/>
      <c r="I9" s="234"/>
      <c r="J9" s="234"/>
      <c r="K9" s="235"/>
      <c r="L9" s="234"/>
      <c r="M9" s="234"/>
      <c r="N9" s="234"/>
      <c r="O9" s="235"/>
      <c r="P9" s="234"/>
      <c r="Q9" s="234"/>
      <c r="R9" s="234"/>
      <c r="S9" s="235"/>
      <c r="T9" s="236"/>
      <c r="U9" s="236"/>
      <c r="V9" s="236"/>
      <c r="W9" s="237"/>
      <c r="AD9" s="155"/>
      <c r="AE9" s="155"/>
      <c r="AF9" s="155"/>
      <c r="AG9" s="155"/>
      <c r="AH9" s="157"/>
      <c r="AI9" s="157"/>
      <c r="AJ9" s="155"/>
      <c r="AK9" s="155"/>
      <c r="AL9" s="155"/>
      <c r="AM9" s="157"/>
    </row>
    <row r="10" spans="1:43">
      <c r="A10" s="161" t="s">
        <v>21</v>
      </c>
      <c r="B10" s="162" t="s">
        <v>23</v>
      </c>
      <c r="C10" s="162"/>
      <c r="D10" s="162"/>
      <c r="E10" s="163"/>
      <c r="F10" s="164" t="s">
        <v>364</v>
      </c>
      <c r="G10" s="228">
        <f>G8-G57-G203</f>
        <v>12639468691</v>
      </c>
      <c r="H10" s="35"/>
      <c r="I10" s="35"/>
      <c r="J10" s="35"/>
      <c r="K10" s="228">
        <f>K8-SUM(K58:K69)-SUM(K204:K221)</f>
        <v>5599366733.1969709</v>
      </c>
      <c r="L10" s="35"/>
      <c r="M10" s="35"/>
      <c r="N10" s="35"/>
      <c r="O10" s="228">
        <f>O8-SUM(O58:O69)-SUM(O204:O221)</f>
        <v>3799878059.212122</v>
      </c>
      <c r="P10" s="35"/>
      <c r="Q10" s="35"/>
      <c r="R10" s="35"/>
      <c r="S10" s="228">
        <f>S8-SUM(S58:S69)-SUM(S204:S221)</f>
        <v>2294867612.212122</v>
      </c>
      <c r="T10" s="238"/>
      <c r="U10" s="238"/>
      <c r="V10" s="238"/>
      <c r="W10" s="239">
        <f>W8-SUM(W58:W69)-SUM(W204:W221)</f>
        <v>945356286.71212101</v>
      </c>
      <c r="X10" s="166" t="e">
        <f>X8-X18-X25-X31-X37-X43-X48-SUM(X58:X69)-X72-X75-#REF!-X96-#REF!-X151-#REF!-#REF!-X163-X164-X165-X166-X170-#REF!-SUM(X204:X221)-X224-X225-#REF!-X245-X247-X248-#REF!-X305-X308-X53-X159-X177-#REF!-X237-#REF!</f>
        <v>#REF!</v>
      </c>
      <c r="Y10" s="167" t="e">
        <f>Y8-Y18-Y25-Y31-Y37-Y43-Y48-SUM(Y58:Y69)-Y72-Y75-#REF!-Y96-#REF!-Y151-#REF!-#REF!-Y163-Y164-Y165-Y166-Y170-#REF!-SUM(Y204:Y221)-Y224-Y225-#REF!-Y245-Y247-Y248-#REF!-Y305-Y308-Y53-Y159-Y177-#REF!-Y237-#REF!</f>
        <v>#REF!</v>
      </c>
      <c r="Z10" s="167" t="e">
        <f>Z8-Z18-Z25-Z31-Z37-Z43-Z48-SUM(Z58:Z69)-Z72-Z75-#REF!-Z96-#REF!-Z151-#REF!-#REF!-Z163-Z164-Z165-Z166-Z170-#REF!-SUM(Z204:Z221)-Z224-Z225-#REF!-Z245-Z247-Z248-#REF!-Z305-Z308-Z53-Z159-Z177-#REF!-Z237-#REF!</f>
        <v>#REF!</v>
      </c>
      <c r="AA10" s="167" t="e">
        <f>AA8-AA18-AA25-AA31-AA37-AA43-AA48-SUM(AA58:AA69)-AA72-AA75-#REF!-AA96-#REF!-AA151-#REF!-#REF!-AA163-AA164-AA165-AA166-AA170-#REF!-SUM(AA204:AA221)-AA224-AA225-#REF!-AA245-AA247-AA248-#REF!-AA305-AA308-AA53-AA159-AA177-#REF!-AA237-#REF!</f>
        <v>#REF!</v>
      </c>
      <c r="AB10" s="167" t="e">
        <f>AB8-AB18-AB25-AB31-AB37-AB43-AB48-SUM(AB58:AB69)-AB72-AB75-#REF!-AB96-#REF!-AB151-#REF!-#REF!-AB163-AB164-AB165-AB166-AB170-#REF!-SUM(AB204:AB221)-AB224-AB225-#REF!-AB245-AB247-AB248-#REF!-AB305-AB308-AB53-AB159-AB177-#REF!-AB237-#REF!</f>
        <v>#REF!</v>
      </c>
      <c r="AC10" s="167" t="e">
        <f>AC8-AC18-AC25-AC31-AC37-AC43-AC48-SUM(AC58:AC69)-AC72-AC75-#REF!-AC96-#REF!-AC151-#REF!-#REF!-AC163-AC164-AC165-AC166-AC170-#REF!-SUM(AC204:AC221)-AC224-AC225-#REF!-AC245-AC247-AC248-#REF!-AC305-AC308-AC53-AC159-AC177-#REF!-AC237-#REF!</f>
        <v>#REF!</v>
      </c>
      <c r="AD10" s="167" t="e">
        <f>AD8-AD18-AD25-AD31-AD37-AD43-AD48-SUM(AD58:AD69)-AD72-AD75-#REF!-AD96-#REF!-AD151-#REF!-#REF!-AD163-AD164-AD165-AD166-AD170-#REF!-SUM(AD204:AD221)-AD224-AD225-#REF!-AD245-AD247-AD248-#REF!-AD305-AD308-AD53-AD159-AD177-#REF!-AD237-#REF!</f>
        <v>#REF!</v>
      </c>
      <c r="AE10" s="167" t="e">
        <f>AE8-AE18-AE25-AE31-AE37-AE43-AE48-SUM(AE58:AE69)-AE72-AE75-#REF!-AE96-#REF!-AE151-#REF!-#REF!-AE163-AE164-AE165-AE166-AE170-#REF!-SUM(AE204:AE221)-AE224-AE225-#REF!-AE245-AE247-AE248-#REF!-AE305-AE308-AE53-AE159-AE177-#REF!-AE237-#REF!</f>
        <v>#REF!</v>
      </c>
      <c r="AF10" s="167" t="e">
        <f>AF8-AF18-AF25-AF31-AF37-AF43-AF48-SUM(AF58:AF69)-AF72-AF75-#REF!-AF96-#REF!-AF151-#REF!-#REF!-AF163-AF164-AF165-AF166-AF170-#REF!-SUM(AF204:AF221)-AF224-AF225-#REF!-AF245-AF247-AF248-#REF!-AF305-AF308-AF53-AF159-AF177-#REF!-AF237-#REF!</f>
        <v>#REF!</v>
      </c>
      <c r="AG10" s="167" t="e">
        <f>AG8-AG18-AG25-AG31-AG37-AG43-AG48-SUM(AG58:AG69)-AG72-AG75-#REF!-AG96-#REF!-AG151-#REF!-#REF!-AG163-AG164-AG165-AG166-AG170-#REF!-SUM(AG204:AG221)-AG224-AG225-#REF!-AG245-AG247-AG248-#REF!-AG305-AG308-AG53-AG159-AG177-#REF!-AG237-#REF!</f>
        <v>#REF!</v>
      </c>
      <c r="AH10" s="167" t="e">
        <f>AH8-AH18-AH25-AH31-AH37-AH43-AH48-SUM(AH58:AH69)-AH72-AH75-#REF!-AH96-#REF!-AH151-#REF!-#REF!-AH163-AH164-AH165-AH166-AH170-#REF!-SUM(AH204:AH221)-AH224-AH225-#REF!-AH245-AH247-AH248-#REF!-AH305-AH308-AH53-AH159-AH177-#REF!-AH237-#REF!</f>
        <v>#REF!</v>
      </c>
      <c r="AI10" s="167" t="e">
        <f>AI8-AI18-AI25-AI31-AI37-AI43-AI48-SUM(AI58:AI69)-AI72-AI75-#REF!-AI96-#REF!-AI151-#REF!-#REF!-AI163-AI164-AI165-AI166-AI170-#REF!-SUM(AI204:AI221)-AI224-AI225-#REF!-AI245-AI247-AI248-#REF!-AI305-AI308-AI53-AI159-AI177-#REF!-AI237-#REF!</f>
        <v>#REF!</v>
      </c>
      <c r="AJ10" s="167" t="e">
        <f>AJ8-AJ18-AJ25-AJ31-AJ37-AJ43-AJ48-SUM(AJ58:AJ69)-AJ72-AJ75-#REF!-AJ96-#REF!-AJ151-#REF!-#REF!-AJ163-AJ164-AJ165-AJ166-AJ170-#REF!-SUM(AJ204:AJ221)-AJ224-AJ225-#REF!-AJ245-AJ247-AJ248-#REF!-AJ305-AJ308-AJ53-AJ159-AJ177-#REF!-AJ237-#REF!</f>
        <v>#REF!</v>
      </c>
      <c r="AK10" s="167" t="e">
        <f>AK8-AK18-AK25-AK31-AK37-AK43-AK48-SUM(AK58:AK69)-AK72-AK75-#REF!-AK96-#REF!-AK151-#REF!-#REF!-AK163-AK164-AK165-AK166-AK170-#REF!-SUM(AK204:AK221)-AK224-AK225-#REF!-AK245-AK247-AK248-#REF!-AK305-AK308-AK53-AK159-AK177-#REF!-AK237-#REF!</f>
        <v>#REF!</v>
      </c>
      <c r="AL10" s="167" t="e">
        <f>AL8-AL18-AL25-AL31-AL37-AL43-AL48-SUM(AL58:AL69)-AL72-AL75-#REF!-AL96-#REF!-AL151-#REF!-#REF!-AL163-AL164-AL165-AL166-AL170-#REF!-SUM(AL204:AL221)-AL224-AL225-#REF!-AL245-AL247-AL248-#REF!-AL305-AL308-AL53-AL159-AL177-#REF!-AL237-#REF!</f>
        <v>#REF!</v>
      </c>
      <c r="AM10" s="167" t="e">
        <f>AM8-AM18-AM25-AM31-AM37-AM43-AM48-SUM(AM58:AM69)-AM72-AM75-#REF!-AM96-#REF!-AM151-#REF!-#REF!-AM163-AM164-AM165-AM166-AM170-#REF!-SUM(AM204:AM221)-AM224-AM225-#REF!-AM245-AM247-AM248-#REF!-AM305-AM308-AM53-AM159-AM177-#REF!-AM237-#REF!</f>
        <v>#REF!</v>
      </c>
    </row>
    <row r="11" spans="1:43">
      <c r="A11" s="161" t="s">
        <v>218</v>
      </c>
      <c r="B11" s="162" t="s">
        <v>43</v>
      </c>
      <c r="C11" s="162"/>
      <c r="D11" s="162"/>
      <c r="E11" s="163"/>
      <c r="F11" s="168" t="s">
        <v>25</v>
      </c>
      <c r="G11" s="240"/>
      <c r="H11" s="241"/>
      <c r="I11" s="241"/>
      <c r="J11" s="241"/>
      <c r="K11" s="242">
        <f>K10/G10*100</f>
        <v>44.300649577019243</v>
      </c>
      <c r="L11" s="243"/>
      <c r="M11" s="243"/>
      <c r="N11" s="243"/>
      <c r="O11" s="242">
        <f>O10/G10*100</f>
        <v>30.06359010895644</v>
      </c>
      <c r="P11" s="243"/>
      <c r="Q11" s="243"/>
      <c r="R11" s="243"/>
      <c r="S11" s="242">
        <f>S10/G10*100</f>
        <v>18.156361381283332</v>
      </c>
      <c r="T11" s="244"/>
      <c r="U11" s="244"/>
      <c r="V11" s="244"/>
      <c r="W11" s="245">
        <f>W10/G10*100</f>
        <v>7.4793989353782484</v>
      </c>
      <c r="AD11" s="167"/>
      <c r="AE11" s="167" t="e">
        <f>AE10/AD10*100</f>
        <v>#REF!</v>
      </c>
      <c r="AF11" s="167" t="e">
        <f>AF10/AD10*100</f>
        <v>#REF!</v>
      </c>
      <c r="AG11" s="167" t="e">
        <f>AG10/AD10*100</f>
        <v>#REF!</v>
      </c>
      <c r="AH11" s="169" t="e">
        <f>AH10/AD10*100</f>
        <v>#REF!</v>
      </c>
      <c r="AI11" s="170"/>
      <c r="AJ11" s="171" t="e">
        <f>AJ10/AI10*100</f>
        <v>#REF!</v>
      </c>
      <c r="AK11" s="171" t="e">
        <f>AK10/AI10*100</f>
        <v>#REF!</v>
      </c>
      <c r="AL11" s="171" t="e">
        <f>AL10/AI10*100</f>
        <v>#REF!</v>
      </c>
      <c r="AM11" s="172" t="e">
        <f>AM10/AI10*100</f>
        <v>#REF!</v>
      </c>
      <c r="AO11" s="128">
        <f>AO12/(AN12+AO12+AP12+AQ12)*100</f>
        <v>53.974758915394652</v>
      </c>
      <c r="AP11" s="128">
        <f>AP12/(AN12+AO12+AP12+AQ12)*100</f>
        <v>32.597079217215509</v>
      </c>
      <c r="AQ11" s="128">
        <f>AQ12/(AN12+AO12+AP12+AQ12)*100</f>
        <v>13.428161869757261</v>
      </c>
    </row>
    <row r="12" spans="1:43" ht="25.5">
      <c r="A12" s="161" t="s">
        <v>218</v>
      </c>
      <c r="B12" s="162" t="s">
        <v>43</v>
      </c>
      <c r="C12" s="162" t="s">
        <v>26</v>
      </c>
      <c r="D12" s="162"/>
      <c r="E12" s="163"/>
      <c r="F12" s="173" t="s">
        <v>27</v>
      </c>
      <c r="G12" s="228">
        <f>G13+G56+G94+G106+G120+G145+G161+G179+G202+G227</f>
        <v>24204503266</v>
      </c>
      <c r="H12" s="58"/>
      <c r="I12" s="58"/>
      <c r="J12" s="58"/>
      <c r="K12" s="228">
        <f>K13+K56+K94+K106+K120+K145+K161+K179+K202+K227</f>
        <v>7622083024.030304</v>
      </c>
      <c r="L12" s="58"/>
      <c r="M12" s="58"/>
      <c r="N12" s="58"/>
      <c r="O12" s="228">
        <f>O13+O56+O94+O106+O120+O145+O161+O179+O202+O227</f>
        <v>5615605969.212122</v>
      </c>
      <c r="P12" s="58"/>
      <c r="Q12" s="58"/>
      <c r="R12" s="58"/>
      <c r="S12" s="228">
        <f>S13+S56+S94+S106+S120+S145+S161+S179+S202+S227</f>
        <v>5510830241.212122</v>
      </c>
      <c r="T12" s="246"/>
      <c r="U12" s="246"/>
      <c r="V12" s="246"/>
      <c r="W12" s="239">
        <f>W13+W56+W94+W106+W120+W145+W161+W179+W202+W227</f>
        <v>5455984031.712121</v>
      </c>
      <c r="AD12" s="175" t="e">
        <f>AD13+AD56+AD94+AD106+AD120+AD145+AD161+AD179+AD202+AD227</f>
        <v>#REF!</v>
      </c>
      <c r="AE12" s="175">
        <f>SUM(AE14:AE249)</f>
        <v>0</v>
      </c>
      <c r="AF12" s="175">
        <f>SUM(AF14:AF249)</f>
        <v>0</v>
      </c>
      <c r="AG12" s="175">
        <f>SUM(AG14:AG249)</f>
        <v>0</v>
      </c>
      <c r="AH12" s="176">
        <f>SUM(AH14:AH249)</f>
        <v>0</v>
      </c>
      <c r="AI12" s="170" t="e">
        <f>AI13+AI56+AI94+AI106+AI120+AI145+AI161+AI179+AI202+AI227</f>
        <v>#REF!</v>
      </c>
      <c r="AJ12" s="167" t="e">
        <f>AJ13+AJ56+AJ94+AJ106+AJ120+AJ145+AJ161+AJ179+AJ202+AJ227</f>
        <v>#REF!</v>
      </c>
      <c r="AK12" s="167" t="e">
        <f>AK13+AK56+AK94+AK106+AK120+AK145+AK161+AK179+AK202+AK227</f>
        <v>#REF!</v>
      </c>
      <c r="AL12" s="167" t="e">
        <f>AL13+AL56+AL94+AL106+AL120+AL145+AL161+AL179+AL202+AL227</f>
        <v>#REF!</v>
      </c>
      <c r="AM12" s="169" t="e">
        <f>AM13+AM56+AM94+AM106+AM120+AM145+AM161+AM179+AM202+AM227</f>
        <v>#REF!</v>
      </c>
      <c r="AN12" s="318">
        <f>G12-K12-O12-S12-W12</f>
        <v>-0.16666889190673828</v>
      </c>
      <c r="AO12" s="128">
        <f>O12-SUM(O58:O69)-SUM(O204:O222)+O255</f>
        <v>3799878059.212122</v>
      </c>
      <c r="AP12" s="128">
        <f>S12-SUM(S58:S69)-SUM(S204:S222)+S255</f>
        <v>2294867612.212122</v>
      </c>
      <c r="AQ12" s="128">
        <f>W12-SUM(W58:W69)-SUM(W204:W222)+W255</f>
        <v>945356286.71212101</v>
      </c>
    </row>
    <row r="13" spans="1:43" ht="25.5">
      <c r="A13" s="177" t="s">
        <v>218</v>
      </c>
      <c r="B13" s="178" t="s">
        <v>43</v>
      </c>
      <c r="C13" s="178" t="s">
        <v>26</v>
      </c>
      <c r="D13" s="178" t="s">
        <v>28</v>
      </c>
      <c r="E13" s="179"/>
      <c r="F13" s="173" t="s">
        <v>29</v>
      </c>
      <c r="G13" s="228">
        <f>G14+G21+G27+G33+G39+G45+G50</f>
        <v>31134800</v>
      </c>
      <c r="H13" s="35"/>
      <c r="I13" s="35"/>
      <c r="J13" s="35"/>
      <c r="K13" s="228">
        <f>K14+K21+K27+K33+K39+K45+K50</f>
        <v>12784200</v>
      </c>
      <c r="L13" s="58"/>
      <c r="M13" s="58"/>
      <c r="N13" s="58"/>
      <c r="O13" s="228">
        <f>O14+O21+O27+O33+O39+O45+O50</f>
        <v>11490800</v>
      </c>
      <c r="P13" s="58"/>
      <c r="Q13" s="58"/>
      <c r="R13" s="58"/>
      <c r="S13" s="228">
        <f>S14+S21+S27+S33+S39+S45+S50</f>
        <v>4183100</v>
      </c>
      <c r="T13" s="246"/>
      <c r="U13" s="246"/>
      <c r="V13" s="246"/>
      <c r="W13" s="239">
        <f>W14+W21+W27+W33+W39+W45+W50</f>
        <v>2676700</v>
      </c>
      <c r="AD13" s="167">
        <f>AD14+AD21+AD27+AD33+AD39+AD45</f>
        <v>0</v>
      </c>
      <c r="AE13" s="175"/>
      <c r="AF13" s="175"/>
      <c r="AG13" s="175"/>
      <c r="AH13" s="176"/>
      <c r="AI13" s="170">
        <f>AI14+AI21+AI27+AI33+AI39+AI45</f>
        <v>44839700</v>
      </c>
      <c r="AJ13" s="167">
        <f>AJ14+AJ21+AJ27+AJ33+AJ39+AJ45</f>
        <v>7832590</v>
      </c>
      <c r="AK13" s="167">
        <f>AK14+AK21+AK27+AK33+AK39+AK45</f>
        <v>7761390</v>
      </c>
      <c r="AL13" s="167">
        <f>AL14+AL21+AL27+AL33+AL39+AL45</f>
        <v>8869600</v>
      </c>
      <c r="AM13" s="169">
        <f>AM14+AM21+AM27+AM33+AM39+AM45</f>
        <v>20376120</v>
      </c>
      <c r="AN13" s="318">
        <f t="shared" ref="AN13:AN77" si="2">G13-K13-O13-S13-W13</f>
        <v>0</v>
      </c>
    </row>
    <row r="14" spans="1:43" ht="25.5">
      <c r="A14" s="177" t="s">
        <v>218</v>
      </c>
      <c r="B14" s="178" t="s">
        <v>43</v>
      </c>
      <c r="C14" s="178" t="s">
        <v>26</v>
      </c>
      <c r="D14" s="178" t="s">
        <v>28</v>
      </c>
      <c r="E14" s="179" t="s">
        <v>26</v>
      </c>
      <c r="F14" s="173" t="s">
        <v>30</v>
      </c>
      <c r="G14" s="228">
        <f>SUM(G15:G19)</f>
        <v>16041400</v>
      </c>
      <c r="H14" s="35"/>
      <c r="I14" s="35"/>
      <c r="J14" s="35"/>
      <c r="K14" s="228">
        <f>SUM(K15:K19)</f>
        <v>8270700</v>
      </c>
      <c r="L14" s="35"/>
      <c r="M14" s="35"/>
      <c r="N14" s="35"/>
      <c r="O14" s="228">
        <f>SUM(O15:O19)</f>
        <v>7770700</v>
      </c>
      <c r="P14" s="35"/>
      <c r="Q14" s="35"/>
      <c r="R14" s="35"/>
      <c r="S14" s="228">
        <f>SUM(S15:S19)</f>
        <v>0</v>
      </c>
      <c r="T14" s="35"/>
      <c r="U14" s="35"/>
      <c r="V14" s="35"/>
      <c r="W14" s="239">
        <f>SUM(W15:W19)</f>
        <v>0</v>
      </c>
      <c r="AD14" s="167">
        <f>SUM(AD15:AD18)</f>
        <v>0</v>
      </c>
      <c r="AE14" s="175"/>
      <c r="AF14" s="175"/>
      <c r="AG14" s="175"/>
      <c r="AH14" s="176"/>
      <c r="AI14" s="170">
        <f>SUM(AI15:AI19)</f>
        <v>13762000</v>
      </c>
      <c r="AJ14" s="167">
        <f>SUM(AJ15:AJ19)</f>
        <v>4546800</v>
      </c>
      <c r="AK14" s="167">
        <f>SUM(AK15:AK19)</f>
        <v>0</v>
      </c>
      <c r="AL14" s="167">
        <f>SUM(AL15:AL19)</f>
        <v>0</v>
      </c>
      <c r="AM14" s="176">
        <f>SUM(AM15:AM19)</f>
        <v>9215200</v>
      </c>
      <c r="AN14" s="318">
        <f t="shared" si="2"/>
        <v>0</v>
      </c>
      <c r="AO14" s="128">
        <f>AN14-G14</f>
        <v>-16041400</v>
      </c>
    </row>
    <row r="15" spans="1:43">
      <c r="A15" s="366" t="s">
        <v>31</v>
      </c>
      <c r="B15" s="367"/>
      <c r="C15" s="367"/>
      <c r="D15" s="367"/>
      <c r="E15" s="368"/>
      <c r="F15" s="180" t="s">
        <v>32</v>
      </c>
      <c r="G15" s="284">
        <v>947400</v>
      </c>
      <c r="H15" s="274">
        <f>G15/2</f>
        <v>473700</v>
      </c>
      <c r="I15" s="58"/>
      <c r="J15" s="58"/>
      <c r="K15" s="228">
        <f>H15+I15+J15</f>
        <v>473700</v>
      </c>
      <c r="L15" s="58">
        <v>473700</v>
      </c>
      <c r="M15" s="58"/>
      <c r="N15" s="58"/>
      <c r="O15" s="228">
        <f>L15+M15+N15</f>
        <v>473700</v>
      </c>
      <c r="P15" s="58"/>
      <c r="Q15" s="58"/>
      <c r="R15" s="58"/>
      <c r="S15" s="228">
        <f>P15+Q15+R15</f>
        <v>0</v>
      </c>
      <c r="T15" s="274"/>
      <c r="U15" s="58"/>
      <c r="V15" s="58"/>
      <c r="W15" s="239">
        <f>T15+U15+V15</f>
        <v>0</v>
      </c>
      <c r="AA15" s="128">
        <f>G15</f>
        <v>947400</v>
      </c>
      <c r="AD15" s="175"/>
      <c r="AE15" s="175">
        <f>AD15</f>
        <v>0</v>
      </c>
      <c r="AF15" s="175"/>
      <c r="AG15" s="175"/>
      <c r="AH15" s="176"/>
      <c r="AI15" s="181">
        <f>SUM(AJ15:AM15)</f>
        <v>1030800</v>
      </c>
      <c r="AJ15" s="175">
        <v>1030800</v>
      </c>
      <c r="AK15" s="175"/>
      <c r="AL15" s="175"/>
      <c r="AM15" s="176">
        <v>0</v>
      </c>
      <c r="AN15" s="318">
        <f t="shared" si="2"/>
        <v>0</v>
      </c>
    </row>
    <row r="16" spans="1:43">
      <c r="A16" s="370" t="s">
        <v>33</v>
      </c>
      <c r="B16" s="371"/>
      <c r="C16" s="371"/>
      <c r="D16" s="371"/>
      <c r="E16" s="372"/>
      <c r="F16" s="180" t="s">
        <v>34</v>
      </c>
      <c r="G16" s="284">
        <v>966000</v>
      </c>
      <c r="H16" s="274">
        <f>G16/2</f>
        <v>483000</v>
      </c>
      <c r="I16" s="58"/>
      <c r="J16" s="58"/>
      <c r="K16" s="228">
        <f t="shared" ref="K16:K24" si="3">H16+I16+J16</f>
        <v>483000</v>
      </c>
      <c r="L16" s="58">
        <v>483000</v>
      </c>
      <c r="M16" s="58"/>
      <c r="N16" s="58"/>
      <c r="O16" s="228">
        <f t="shared" ref="O16:O19" si="4">L16+M16+N16</f>
        <v>483000</v>
      </c>
      <c r="P16" s="58"/>
      <c r="Q16" s="58"/>
      <c r="R16" s="58"/>
      <c r="S16" s="228">
        <f t="shared" ref="S16:S19" si="5">P16+Q16+R16</f>
        <v>0</v>
      </c>
      <c r="T16" s="58"/>
      <c r="U16" s="58"/>
      <c r="V16" s="58"/>
      <c r="W16" s="239">
        <f t="shared" ref="W16:W19" si="6">T16+U16+V16</f>
        <v>0</v>
      </c>
      <c r="AA16" s="128">
        <f>G16</f>
        <v>966000</v>
      </c>
      <c r="AD16" s="175"/>
      <c r="AE16" s="175">
        <f t="shared" ref="AE16" si="7">AD16</f>
        <v>0</v>
      </c>
      <c r="AF16" s="175"/>
      <c r="AG16" s="175"/>
      <c r="AH16" s="176"/>
      <c r="AI16" s="181">
        <f t="shared" ref="AI16:AI19" si="8">SUM(AJ16:AM16)</f>
        <v>4831200</v>
      </c>
      <c r="AJ16" s="175">
        <v>2016000</v>
      </c>
      <c r="AK16" s="175"/>
      <c r="AL16" s="175"/>
      <c r="AM16" s="176">
        <v>2815200</v>
      </c>
      <c r="AN16" s="318">
        <f t="shared" si="2"/>
        <v>0</v>
      </c>
    </row>
    <row r="17" spans="1:41">
      <c r="A17" s="366" t="s">
        <v>35</v>
      </c>
      <c r="B17" s="367"/>
      <c r="C17" s="367"/>
      <c r="D17" s="367"/>
      <c r="E17" s="368"/>
      <c r="F17" s="180" t="s">
        <v>36</v>
      </c>
      <c r="G17" s="284">
        <v>212000</v>
      </c>
      <c r="H17" s="274">
        <f>G17/2</f>
        <v>106000</v>
      </c>
      <c r="I17" s="58"/>
      <c r="J17" s="58"/>
      <c r="K17" s="228">
        <f t="shared" si="3"/>
        <v>106000</v>
      </c>
      <c r="L17" s="58">
        <v>106000</v>
      </c>
      <c r="M17" s="58"/>
      <c r="N17" s="58"/>
      <c r="O17" s="228">
        <f t="shared" si="4"/>
        <v>106000</v>
      </c>
      <c r="P17" s="58"/>
      <c r="Q17" s="58"/>
      <c r="R17" s="58"/>
      <c r="S17" s="228"/>
      <c r="T17" s="58"/>
      <c r="U17" s="58"/>
      <c r="V17" s="58"/>
      <c r="W17" s="239"/>
      <c r="AD17" s="175"/>
      <c r="AE17" s="175"/>
      <c r="AF17" s="175"/>
      <c r="AG17" s="175"/>
      <c r="AH17" s="176"/>
      <c r="AI17" s="181"/>
      <c r="AJ17" s="175"/>
      <c r="AK17" s="175"/>
      <c r="AL17" s="175"/>
      <c r="AM17" s="176"/>
      <c r="AN17" s="318"/>
    </row>
    <row r="18" spans="1:41">
      <c r="A18" s="366" t="s">
        <v>37</v>
      </c>
      <c r="B18" s="367"/>
      <c r="C18" s="367"/>
      <c r="D18" s="367"/>
      <c r="E18" s="368"/>
      <c r="F18" s="180" t="s">
        <v>38</v>
      </c>
      <c r="G18" s="284">
        <v>500000</v>
      </c>
      <c r="H18" s="274">
        <v>500000</v>
      </c>
      <c r="I18" s="58"/>
      <c r="J18" s="58"/>
      <c r="K18" s="228">
        <f t="shared" si="3"/>
        <v>500000</v>
      </c>
      <c r="L18" s="58"/>
      <c r="M18" s="58"/>
      <c r="N18" s="58"/>
      <c r="O18" s="228">
        <f t="shared" si="4"/>
        <v>0</v>
      </c>
      <c r="P18" s="58"/>
      <c r="Q18" s="58"/>
      <c r="R18" s="58"/>
      <c r="S18" s="228">
        <f t="shared" si="5"/>
        <v>0</v>
      </c>
      <c r="T18" s="58"/>
      <c r="U18" s="58"/>
      <c r="V18" s="58"/>
      <c r="W18" s="239">
        <f t="shared" si="6"/>
        <v>0</v>
      </c>
      <c r="AB18" s="128">
        <f>G18</f>
        <v>500000</v>
      </c>
      <c r="AD18" s="175"/>
      <c r="AE18" s="175">
        <f>AD18</f>
        <v>0</v>
      </c>
      <c r="AF18" s="175"/>
      <c r="AG18" s="175"/>
      <c r="AH18" s="176"/>
      <c r="AI18" s="181">
        <f t="shared" si="8"/>
        <v>1500000</v>
      </c>
      <c r="AJ18" s="175">
        <v>1500000</v>
      </c>
      <c r="AK18" s="175"/>
      <c r="AL18" s="175"/>
      <c r="AM18" s="176">
        <v>0</v>
      </c>
      <c r="AN18" s="318">
        <f t="shared" si="2"/>
        <v>0</v>
      </c>
    </row>
    <row r="19" spans="1:41" ht="15" customHeight="1">
      <c r="A19" s="366" t="s">
        <v>39</v>
      </c>
      <c r="B19" s="367"/>
      <c r="C19" s="367"/>
      <c r="D19" s="367"/>
      <c r="E19" s="368"/>
      <c r="F19" s="180" t="s">
        <v>490</v>
      </c>
      <c r="G19" s="284">
        <v>13416000</v>
      </c>
      <c r="H19" s="58">
        <f>G19/2</f>
        <v>6708000</v>
      </c>
      <c r="I19" s="274"/>
      <c r="J19" s="58"/>
      <c r="K19" s="228">
        <f t="shared" si="3"/>
        <v>6708000</v>
      </c>
      <c r="L19" s="58">
        <f>G19/2</f>
        <v>6708000</v>
      </c>
      <c r="M19" s="58"/>
      <c r="N19" s="58"/>
      <c r="O19" s="228">
        <f t="shared" si="4"/>
        <v>6708000</v>
      </c>
      <c r="P19" s="58"/>
      <c r="Q19" s="58"/>
      <c r="R19" s="58"/>
      <c r="S19" s="228">
        <f t="shared" si="5"/>
        <v>0</v>
      </c>
      <c r="T19" s="58"/>
      <c r="U19" s="58"/>
      <c r="V19" s="58"/>
      <c r="W19" s="239">
        <f t="shared" si="6"/>
        <v>0</v>
      </c>
      <c r="AD19" s="175"/>
      <c r="AE19" s="175"/>
      <c r="AF19" s="175"/>
      <c r="AG19" s="175"/>
      <c r="AH19" s="176"/>
      <c r="AI19" s="181">
        <f t="shared" si="8"/>
        <v>6400000</v>
      </c>
      <c r="AJ19" s="175">
        <v>0</v>
      </c>
      <c r="AK19" s="175"/>
      <c r="AL19" s="175"/>
      <c r="AM19" s="176">
        <v>6400000</v>
      </c>
      <c r="AN19" s="318">
        <f t="shared" si="2"/>
        <v>0</v>
      </c>
    </row>
    <row r="20" spans="1:41">
      <c r="A20" s="182"/>
      <c r="B20" s="183"/>
      <c r="C20" s="183"/>
      <c r="D20" s="183"/>
      <c r="E20" s="163"/>
      <c r="F20" s="180"/>
      <c r="G20" s="228"/>
      <c r="H20" s="58"/>
      <c r="I20" s="58"/>
      <c r="J20" s="58"/>
      <c r="K20" s="228"/>
      <c r="L20" s="58"/>
      <c r="M20" s="58"/>
      <c r="N20" s="58"/>
      <c r="O20" s="228"/>
      <c r="P20" s="58"/>
      <c r="Q20" s="58"/>
      <c r="R20" s="58"/>
      <c r="S20" s="228"/>
      <c r="T20" s="246"/>
      <c r="U20" s="246"/>
      <c r="V20" s="246"/>
      <c r="W20" s="239"/>
      <c r="AD20" s="175"/>
      <c r="AE20" s="175"/>
      <c r="AF20" s="175"/>
      <c r="AG20" s="175"/>
      <c r="AH20" s="176"/>
      <c r="AI20" s="181"/>
      <c r="AJ20" s="175"/>
      <c r="AK20" s="175"/>
      <c r="AL20" s="175"/>
      <c r="AM20" s="176"/>
      <c r="AN20" s="318">
        <f t="shared" si="2"/>
        <v>0</v>
      </c>
    </row>
    <row r="21" spans="1:41">
      <c r="A21" s="177" t="s">
        <v>218</v>
      </c>
      <c r="B21" s="178" t="s">
        <v>43</v>
      </c>
      <c r="C21" s="178" t="s">
        <v>26</v>
      </c>
      <c r="D21" s="178" t="s">
        <v>28</v>
      </c>
      <c r="E21" s="184" t="s">
        <v>43</v>
      </c>
      <c r="F21" s="173" t="s">
        <v>44</v>
      </c>
      <c r="G21" s="228">
        <f>SUM(G22:G25)</f>
        <v>2541300</v>
      </c>
      <c r="H21" s="35"/>
      <c r="I21" s="35"/>
      <c r="J21" s="35"/>
      <c r="K21" s="228">
        <f>SUM(K22:K25)</f>
        <v>0</v>
      </c>
      <c r="L21" s="35"/>
      <c r="M21" s="35"/>
      <c r="N21" s="35"/>
      <c r="O21" s="228">
        <f>SUM(O22:O25)</f>
        <v>2541300</v>
      </c>
      <c r="P21" s="35"/>
      <c r="Q21" s="35"/>
      <c r="R21" s="35"/>
      <c r="S21" s="228">
        <f>SUM(S22:S25)</f>
        <v>0</v>
      </c>
      <c r="T21" s="35"/>
      <c r="U21" s="35"/>
      <c r="V21" s="35"/>
      <c r="W21" s="239">
        <f>SUM(W22:W25)</f>
        <v>0</v>
      </c>
      <c r="AD21" s="167">
        <f>SUM(AD22:AD25)</f>
        <v>0</v>
      </c>
      <c r="AE21" s="175"/>
      <c r="AF21" s="175"/>
      <c r="AG21" s="175"/>
      <c r="AH21" s="176"/>
      <c r="AI21" s="170">
        <f>SUM(AI22:AI25)</f>
        <v>12475720</v>
      </c>
      <c r="AJ21" s="167">
        <f t="shared" ref="AJ21:AK21" si="9">SUM(AJ22:AJ25)</f>
        <v>0</v>
      </c>
      <c r="AK21" s="167">
        <f t="shared" si="9"/>
        <v>0</v>
      </c>
      <c r="AL21" s="167">
        <f>SUM(AL22:AL25)</f>
        <v>6422400</v>
      </c>
      <c r="AM21" s="169">
        <f>SUM(AM22:AM25)</f>
        <v>6053320</v>
      </c>
      <c r="AN21" s="318">
        <f t="shared" si="2"/>
        <v>0</v>
      </c>
      <c r="AO21" s="128">
        <f>AN21-G21</f>
        <v>-2541300</v>
      </c>
    </row>
    <row r="22" spans="1:41">
      <c r="A22" s="366" t="s">
        <v>31</v>
      </c>
      <c r="B22" s="367"/>
      <c r="C22" s="367"/>
      <c r="D22" s="367"/>
      <c r="E22" s="368"/>
      <c r="F22" s="180" t="s">
        <v>32</v>
      </c>
      <c r="G22" s="284">
        <v>243200</v>
      </c>
      <c r="H22" s="58"/>
      <c r="I22" s="58"/>
      <c r="J22" s="58"/>
      <c r="K22" s="228">
        <f t="shared" si="3"/>
        <v>0</v>
      </c>
      <c r="L22" s="58">
        <f>G22/2</f>
        <v>121600</v>
      </c>
      <c r="M22" s="58">
        <v>121600</v>
      </c>
      <c r="N22" s="58"/>
      <c r="O22" s="228">
        <f t="shared" ref="O22:O25" si="10">L22+M22+N22</f>
        <v>243200</v>
      </c>
      <c r="P22" s="58"/>
      <c r="Q22" s="58"/>
      <c r="R22" s="58"/>
      <c r="S22" s="228">
        <f t="shared" ref="S22:S25" si="11">P22+Q22+R22</f>
        <v>0</v>
      </c>
      <c r="T22" s="58"/>
      <c r="U22" s="58"/>
      <c r="V22" s="58"/>
      <c r="W22" s="239">
        <f t="shared" ref="W22:W25" si="12">T22+U22+V22</f>
        <v>0</v>
      </c>
      <c r="AA22" s="128">
        <f>G22</f>
        <v>243200</v>
      </c>
      <c r="AD22" s="175"/>
      <c r="AE22" s="175"/>
      <c r="AF22" s="175"/>
      <c r="AG22" s="175">
        <f>AD22</f>
        <v>0</v>
      </c>
      <c r="AH22" s="176"/>
      <c r="AI22" s="181">
        <f>SUM(AJ22:AM22)</f>
        <v>375600</v>
      </c>
      <c r="AJ22" s="175"/>
      <c r="AK22" s="175"/>
      <c r="AL22" s="175">
        <v>375600</v>
      </c>
      <c r="AM22" s="176"/>
      <c r="AN22" s="318">
        <f t="shared" si="2"/>
        <v>0</v>
      </c>
    </row>
    <row r="23" spans="1:41">
      <c r="A23" s="366" t="s">
        <v>33</v>
      </c>
      <c r="B23" s="367"/>
      <c r="C23" s="367"/>
      <c r="D23" s="367"/>
      <c r="E23" s="368"/>
      <c r="F23" s="180" t="s">
        <v>34</v>
      </c>
      <c r="G23" s="284">
        <v>1086100</v>
      </c>
      <c r="H23" s="58"/>
      <c r="I23" s="58"/>
      <c r="J23" s="58"/>
      <c r="K23" s="228">
        <f t="shared" si="3"/>
        <v>0</v>
      </c>
      <c r="L23" s="58">
        <f>G23/2</f>
        <v>543050</v>
      </c>
      <c r="M23" s="58">
        <v>543050</v>
      </c>
      <c r="N23" s="58"/>
      <c r="O23" s="228">
        <f t="shared" si="10"/>
        <v>1086100</v>
      </c>
      <c r="P23" s="58"/>
      <c r="Q23" s="58"/>
      <c r="R23" s="58"/>
      <c r="S23" s="228">
        <f t="shared" si="11"/>
        <v>0</v>
      </c>
      <c r="T23" s="58"/>
      <c r="U23" s="58"/>
      <c r="V23" s="58"/>
      <c r="W23" s="239">
        <f t="shared" si="12"/>
        <v>0</v>
      </c>
      <c r="AA23" s="128">
        <f>G23</f>
        <v>1086100</v>
      </c>
      <c r="AD23" s="175"/>
      <c r="AE23" s="175"/>
      <c r="AF23" s="175"/>
      <c r="AG23" s="175">
        <f t="shared" ref="AG23:AG24" si="13">AD23</f>
        <v>0</v>
      </c>
      <c r="AH23" s="176"/>
      <c r="AI23" s="181">
        <f t="shared" ref="AI23:AI25" si="14">SUM(AJ23:AM23)</f>
        <v>3759120</v>
      </c>
      <c r="AJ23" s="175"/>
      <c r="AK23" s="175"/>
      <c r="AL23" s="175">
        <v>1216800</v>
      </c>
      <c r="AM23" s="176">
        <v>2542320</v>
      </c>
      <c r="AN23" s="318">
        <f t="shared" si="2"/>
        <v>0</v>
      </c>
    </row>
    <row r="24" spans="1:41">
      <c r="A24" s="366" t="s">
        <v>35</v>
      </c>
      <c r="B24" s="367"/>
      <c r="C24" s="367"/>
      <c r="D24" s="367"/>
      <c r="E24" s="368"/>
      <c r="F24" s="180" t="s">
        <v>36</v>
      </c>
      <c r="G24" s="284">
        <v>212000</v>
      </c>
      <c r="H24" s="58"/>
      <c r="I24" s="58"/>
      <c r="J24" s="58"/>
      <c r="K24" s="228">
        <f t="shared" si="3"/>
        <v>0</v>
      </c>
      <c r="L24" s="58">
        <v>106000</v>
      </c>
      <c r="M24" s="58">
        <v>106000</v>
      </c>
      <c r="N24" s="58"/>
      <c r="O24" s="228">
        <f t="shared" si="10"/>
        <v>212000</v>
      </c>
      <c r="P24" s="58"/>
      <c r="Q24" s="58"/>
      <c r="R24" s="58"/>
      <c r="S24" s="228">
        <f t="shared" si="11"/>
        <v>0</v>
      </c>
      <c r="T24" s="58"/>
      <c r="U24" s="58"/>
      <c r="V24" s="58"/>
      <c r="W24" s="239">
        <f t="shared" si="12"/>
        <v>0</v>
      </c>
      <c r="AA24" s="128">
        <f>G24</f>
        <v>212000</v>
      </c>
      <c r="AD24" s="175"/>
      <c r="AE24" s="175"/>
      <c r="AF24" s="175"/>
      <c r="AG24" s="175">
        <f t="shared" si="13"/>
        <v>0</v>
      </c>
      <c r="AH24" s="176"/>
      <c r="AI24" s="181">
        <f t="shared" si="14"/>
        <v>6841000</v>
      </c>
      <c r="AJ24" s="175"/>
      <c r="AK24" s="175"/>
      <c r="AL24" s="175">
        <v>3330000</v>
      </c>
      <c r="AM24" s="176">
        <v>3511000</v>
      </c>
      <c r="AN24" s="318">
        <f t="shared" si="2"/>
        <v>0</v>
      </c>
    </row>
    <row r="25" spans="1:41">
      <c r="A25" s="366" t="s">
        <v>37</v>
      </c>
      <c r="B25" s="367"/>
      <c r="C25" s="367"/>
      <c r="D25" s="367"/>
      <c r="E25" s="368"/>
      <c r="F25" s="180" t="s">
        <v>38</v>
      </c>
      <c r="G25" s="284">
        <v>1000000</v>
      </c>
      <c r="H25" s="58"/>
      <c r="I25" s="58"/>
      <c r="J25" s="58"/>
      <c r="K25" s="228">
        <f>H25+I25+J25</f>
        <v>0</v>
      </c>
      <c r="L25" s="58">
        <v>500000</v>
      </c>
      <c r="M25" s="58">
        <v>500000</v>
      </c>
      <c r="N25" s="58"/>
      <c r="O25" s="228">
        <f t="shared" si="10"/>
        <v>1000000</v>
      </c>
      <c r="P25" s="58"/>
      <c r="Q25" s="58"/>
      <c r="R25" s="58"/>
      <c r="S25" s="228">
        <f t="shared" si="11"/>
        <v>0</v>
      </c>
      <c r="T25" s="58"/>
      <c r="U25" s="58"/>
      <c r="V25" s="58"/>
      <c r="W25" s="239">
        <f t="shared" si="12"/>
        <v>0</v>
      </c>
      <c r="AB25" s="128">
        <f>G25</f>
        <v>1000000</v>
      </c>
      <c r="AD25" s="175"/>
      <c r="AE25" s="175"/>
      <c r="AF25" s="175"/>
      <c r="AG25" s="175">
        <f>AD25</f>
        <v>0</v>
      </c>
      <c r="AH25" s="176"/>
      <c r="AI25" s="181">
        <f t="shared" si="14"/>
        <v>1500000</v>
      </c>
      <c r="AJ25" s="175"/>
      <c r="AK25" s="175"/>
      <c r="AL25" s="175">
        <v>1500000</v>
      </c>
      <c r="AM25" s="176"/>
      <c r="AN25" s="318">
        <f t="shared" si="2"/>
        <v>0</v>
      </c>
    </row>
    <row r="26" spans="1:41">
      <c r="A26" s="182"/>
      <c r="B26" s="183"/>
      <c r="C26" s="183"/>
      <c r="D26" s="183"/>
      <c r="E26" s="163"/>
      <c r="F26" s="180"/>
      <c r="G26" s="228"/>
      <c r="H26" s="58"/>
      <c r="I26" s="58"/>
      <c r="J26" s="58"/>
      <c r="K26" s="228"/>
      <c r="L26" s="58"/>
      <c r="M26" s="58"/>
      <c r="N26" s="58"/>
      <c r="O26" s="228"/>
      <c r="P26" s="58"/>
      <c r="Q26" s="58"/>
      <c r="R26" s="58"/>
      <c r="S26" s="228"/>
      <c r="T26" s="246"/>
      <c r="U26" s="246"/>
      <c r="V26" s="246"/>
      <c r="W26" s="239"/>
      <c r="AD26" s="175"/>
      <c r="AE26" s="175"/>
      <c r="AF26" s="175"/>
      <c r="AG26" s="175"/>
      <c r="AH26" s="176"/>
      <c r="AI26" s="181"/>
      <c r="AJ26" s="175"/>
      <c r="AK26" s="175"/>
      <c r="AL26" s="175"/>
      <c r="AM26" s="176"/>
      <c r="AN26" s="318">
        <f t="shared" si="2"/>
        <v>0</v>
      </c>
    </row>
    <row r="27" spans="1:41" ht="25.5">
      <c r="A27" s="177" t="s">
        <v>218</v>
      </c>
      <c r="B27" s="178" t="s">
        <v>43</v>
      </c>
      <c r="C27" s="178" t="s">
        <v>26</v>
      </c>
      <c r="D27" s="178" t="s">
        <v>28</v>
      </c>
      <c r="E27" s="179" t="s">
        <v>45</v>
      </c>
      <c r="F27" s="173" t="s">
        <v>46</v>
      </c>
      <c r="G27" s="228">
        <f>SUM(G28:G31)</f>
        <v>2357600</v>
      </c>
      <c r="H27" s="35"/>
      <c r="I27" s="35"/>
      <c r="J27" s="35"/>
      <c r="K27" s="228">
        <f>SUM(K28:K31)</f>
        <v>0</v>
      </c>
      <c r="L27" s="35"/>
      <c r="M27" s="35"/>
      <c r="N27" s="35"/>
      <c r="O27" s="228">
        <f>SUM(O28:O31)</f>
        <v>1178800</v>
      </c>
      <c r="P27" s="35"/>
      <c r="Q27" s="35"/>
      <c r="R27" s="35"/>
      <c r="S27" s="228">
        <f>SUM(S28:S31)</f>
        <v>1178800</v>
      </c>
      <c r="T27" s="35"/>
      <c r="U27" s="35"/>
      <c r="V27" s="35"/>
      <c r="W27" s="239">
        <f>SUM(W28:W31)</f>
        <v>0</v>
      </c>
      <c r="AD27" s="167">
        <f>SUM(AD28:AD31)</f>
        <v>0</v>
      </c>
      <c r="AE27" s="175"/>
      <c r="AF27" s="175"/>
      <c r="AG27" s="175"/>
      <c r="AH27" s="176"/>
      <c r="AI27" s="170">
        <f>SUM(AI28:AI31)</f>
        <v>9505600</v>
      </c>
      <c r="AJ27" s="167">
        <f t="shared" ref="AJ27:AL27" si="15">SUM(AJ28:AJ31)</f>
        <v>0</v>
      </c>
      <c r="AK27" s="167">
        <f t="shared" si="15"/>
        <v>6558000</v>
      </c>
      <c r="AL27" s="167">
        <f t="shared" si="15"/>
        <v>0</v>
      </c>
      <c r="AM27" s="169">
        <f>SUM(AM28:AM31)</f>
        <v>2947600</v>
      </c>
      <c r="AN27" s="318">
        <f t="shared" si="2"/>
        <v>0</v>
      </c>
      <c r="AO27" s="128">
        <f>AN27-G27</f>
        <v>-2357600</v>
      </c>
    </row>
    <row r="28" spans="1:41">
      <c r="A28" s="366" t="s">
        <v>31</v>
      </c>
      <c r="B28" s="367"/>
      <c r="C28" s="367"/>
      <c r="D28" s="367"/>
      <c r="E28" s="368"/>
      <c r="F28" s="180" t="s">
        <v>32</v>
      </c>
      <c r="G28" s="284">
        <v>121500</v>
      </c>
      <c r="H28" s="58"/>
      <c r="I28" s="58"/>
      <c r="J28" s="58"/>
      <c r="K28" s="228">
        <f t="shared" ref="K28:K30" si="16">H28+I28+J28</f>
        <v>0</v>
      </c>
      <c r="L28" s="58"/>
      <c r="M28" s="58"/>
      <c r="N28" s="58">
        <f>G28/2</f>
        <v>60750</v>
      </c>
      <c r="O28" s="228">
        <f t="shared" ref="O28:O31" si="17">L28+M28+N28</f>
        <v>60750</v>
      </c>
      <c r="P28" s="58">
        <v>60750</v>
      </c>
      <c r="Q28" s="58"/>
      <c r="R28" s="58"/>
      <c r="S28" s="228">
        <f t="shared" ref="S28:S31" si="18">P28+Q28+R28</f>
        <v>60750</v>
      </c>
      <c r="T28" s="246"/>
      <c r="U28" s="246"/>
      <c r="V28" s="246"/>
      <c r="W28" s="239">
        <f t="shared" ref="W28:W31" si="19">T28+U28+V28</f>
        <v>0</v>
      </c>
      <c r="AA28" s="128">
        <f>G28</f>
        <v>121500</v>
      </c>
      <c r="AD28" s="175"/>
      <c r="AE28" s="175"/>
      <c r="AF28" s="175">
        <f>AD28</f>
        <v>0</v>
      </c>
      <c r="AG28" s="175"/>
      <c r="AH28" s="176"/>
      <c r="AI28" s="181">
        <f>SUM(AJ28:AM28)</f>
        <v>511200</v>
      </c>
      <c r="AJ28" s="175"/>
      <c r="AK28" s="175">
        <v>511200</v>
      </c>
      <c r="AL28" s="175"/>
      <c r="AM28" s="176"/>
      <c r="AN28" s="318">
        <f t="shared" si="2"/>
        <v>0</v>
      </c>
    </row>
    <row r="29" spans="1:41">
      <c r="A29" s="366" t="s">
        <v>33</v>
      </c>
      <c r="B29" s="367"/>
      <c r="C29" s="367"/>
      <c r="D29" s="367"/>
      <c r="E29" s="368"/>
      <c r="F29" s="180" t="s">
        <v>34</v>
      </c>
      <c r="G29" s="284">
        <v>1024100</v>
      </c>
      <c r="H29" s="58"/>
      <c r="I29" s="58"/>
      <c r="J29" s="58"/>
      <c r="K29" s="228">
        <f t="shared" si="16"/>
        <v>0</v>
      </c>
      <c r="L29" s="58"/>
      <c r="M29" s="58"/>
      <c r="N29" s="58">
        <f t="shared" ref="N29:N31" si="20">G29/2</f>
        <v>512050</v>
      </c>
      <c r="O29" s="228">
        <f t="shared" si="17"/>
        <v>512050</v>
      </c>
      <c r="P29" s="58">
        <f>N29</f>
        <v>512050</v>
      </c>
      <c r="Q29" s="58"/>
      <c r="R29" s="58"/>
      <c r="S29" s="228">
        <f>P29+Q29+R29</f>
        <v>512050</v>
      </c>
      <c r="T29" s="246"/>
      <c r="U29" s="246"/>
      <c r="V29" s="246"/>
      <c r="W29" s="239">
        <f t="shared" si="19"/>
        <v>0</v>
      </c>
      <c r="AA29" s="128">
        <f>G29</f>
        <v>1024100</v>
      </c>
      <c r="AD29" s="175"/>
      <c r="AE29" s="175"/>
      <c r="AF29" s="175">
        <f t="shared" ref="AF29:AF30" si="21">AD29</f>
        <v>0</v>
      </c>
      <c r="AG29" s="175"/>
      <c r="AH29" s="176"/>
      <c r="AI29" s="181">
        <f t="shared" ref="AI29:AI31" si="22">SUM(AJ29:AM29)</f>
        <v>2318400</v>
      </c>
      <c r="AJ29" s="175"/>
      <c r="AK29" s="175">
        <v>1216800</v>
      </c>
      <c r="AL29" s="175"/>
      <c r="AM29" s="176">
        <v>1101600</v>
      </c>
      <c r="AN29" s="318">
        <f t="shared" si="2"/>
        <v>0</v>
      </c>
    </row>
    <row r="30" spans="1:41">
      <c r="A30" s="366" t="s">
        <v>35</v>
      </c>
      <c r="B30" s="367"/>
      <c r="C30" s="367"/>
      <c r="D30" s="367"/>
      <c r="E30" s="368"/>
      <c r="F30" s="180" t="s">
        <v>36</v>
      </c>
      <c r="G30" s="284">
        <v>212000</v>
      </c>
      <c r="H30" s="58"/>
      <c r="I30" s="58"/>
      <c r="J30" s="58"/>
      <c r="K30" s="228">
        <f t="shared" si="16"/>
        <v>0</v>
      </c>
      <c r="L30" s="58"/>
      <c r="M30" s="58"/>
      <c r="N30" s="58">
        <f t="shared" si="20"/>
        <v>106000</v>
      </c>
      <c r="O30" s="228">
        <f t="shared" si="17"/>
        <v>106000</v>
      </c>
      <c r="P30" s="58">
        <f t="shared" ref="P30:P31" si="23">N30</f>
        <v>106000</v>
      </c>
      <c r="Q30" s="58"/>
      <c r="R30" s="58"/>
      <c r="S30" s="228">
        <f t="shared" si="18"/>
        <v>106000</v>
      </c>
      <c r="T30" s="246"/>
      <c r="U30" s="246"/>
      <c r="V30" s="246"/>
      <c r="W30" s="239">
        <f t="shared" si="19"/>
        <v>0</v>
      </c>
      <c r="AA30" s="128">
        <f>G30</f>
        <v>212000</v>
      </c>
      <c r="AD30" s="175"/>
      <c r="AE30" s="175"/>
      <c r="AF30" s="175">
        <f t="shared" si="21"/>
        <v>0</v>
      </c>
      <c r="AG30" s="175"/>
      <c r="AH30" s="176"/>
      <c r="AI30" s="181">
        <f t="shared" si="22"/>
        <v>5176000</v>
      </c>
      <c r="AJ30" s="175"/>
      <c r="AK30" s="175">
        <v>3330000</v>
      </c>
      <c r="AL30" s="175"/>
      <c r="AM30" s="176">
        <v>1846000</v>
      </c>
      <c r="AN30" s="318">
        <f t="shared" si="2"/>
        <v>0</v>
      </c>
    </row>
    <row r="31" spans="1:41">
      <c r="A31" s="366" t="s">
        <v>37</v>
      </c>
      <c r="B31" s="367"/>
      <c r="C31" s="367"/>
      <c r="D31" s="367"/>
      <c r="E31" s="368"/>
      <c r="F31" s="180" t="s">
        <v>38</v>
      </c>
      <c r="G31" s="284">
        <v>1000000</v>
      </c>
      <c r="H31" s="58"/>
      <c r="I31" s="58"/>
      <c r="J31" s="58"/>
      <c r="K31" s="228">
        <f>H31+I31+J31</f>
        <v>0</v>
      </c>
      <c r="L31" s="58"/>
      <c r="M31" s="58"/>
      <c r="N31" s="58">
        <f t="shared" si="20"/>
        <v>500000</v>
      </c>
      <c r="O31" s="228">
        <f t="shared" si="17"/>
        <v>500000</v>
      </c>
      <c r="P31" s="58">
        <f t="shared" si="23"/>
        <v>500000</v>
      </c>
      <c r="Q31" s="58"/>
      <c r="R31" s="58"/>
      <c r="S31" s="228">
        <f t="shared" si="18"/>
        <v>500000</v>
      </c>
      <c r="T31" s="246"/>
      <c r="U31" s="246"/>
      <c r="V31" s="246"/>
      <c r="W31" s="239">
        <f t="shared" si="19"/>
        <v>0</v>
      </c>
      <c r="AB31" s="128">
        <f>G31</f>
        <v>1000000</v>
      </c>
      <c r="AD31" s="175"/>
      <c r="AE31" s="175"/>
      <c r="AF31" s="175">
        <f>AD31</f>
        <v>0</v>
      </c>
      <c r="AG31" s="175"/>
      <c r="AH31" s="176"/>
      <c r="AI31" s="181">
        <f t="shared" si="22"/>
        <v>1500000</v>
      </c>
      <c r="AJ31" s="175"/>
      <c r="AK31" s="175">
        <v>1500000</v>
      </c>
      <c r="AL31" s="175"/>
      <c r="AM31" s="176"/>
      <c r="AN31" s="318">
        <f t="shared" si="2"/>
        <v>0</v>
      </c>
    </row>
    <row r="32" spans="1:41">
      <c r="A32" s="182"/>
      <c r="B32" s="183"/>
      <c r="C32" s="183"/>
      <c r="D32" s="183"/>
      <c r="E32" s="163"/>
      <c r="F32" s="180"/>
      <c r="G32" s="228"/>
      <c r="H32" s="58"/>
      <c r="I32" s="58"/>
      <c r="J32" s="58"/>
      <c r="K32" s="228"/>
      <c r="L32" s="58"/>
      <c r="M32" s="58"/>
      <c r="N32" s="58"/>
      <c r="O32" s="228"/>
      <c r="P32" s="58"/>
      <c r="Q32" s="58"/>
      <c r="R32" s="58"/>
      <c r="S32" s="228"/>
      <c r="T32" s="246"/>
      <c r="U32" s="246"/>
      <c r="V32" s="246"/>
      <c r="W32" s="239"/>
      <c r="AD32" s="175"/>
      <c r="AE32" s="175"/>
      <c r="AF32" s="175"/>
      <c r="AG32" s="175"/>
      <c r="AH32" s="176"/>
      <c r="AI32" s="181"/>
      <c r="AJ32" s="175"/>
      <c r="AK32" s="175"/>
      <c r="AL32" s="175"/>
      <c r="AM32" s="176"/>
      <c r="AN32" s="318">
        <f t="shared" si="2"/>
        <v>0</v>
      </c>
      <c r="AO32" s="128">
        <f>AN32-G32</f>
        <v>0</v>
      </c>
    </row>
    <row r="33" spans="1:41">
      <c r="A33" s="177" t="s">
        <v>218</v>
      </c>
      <c r="B33" s="178" t="s">
        <v>43</v>
      </c>
      <c r="C33" s="178" t="s">
        <v>26</v>
      </c>
      <c r="D33" s="178" t="s">
        <v>28</v>
      </c>
      <c r="E33" s="184" t="s">
        <v>47</v>
      </c>
      <c r="F33" s="173" t="s">
        <v>48</v>
      </c>
      <c r="G33" s="228">
        <f>SUM(G34:G37)</f>
        <v>2400200</v>
      </c>
      <c r="H33" s="35"/>
      <c r="I33" s="35"/>
      <c r="J33" s="35"/>
      <c r="K33" s="228">
        <f>SUM(K34:K38)</f>
        <v>0</v>
      </c>
      <c r="L33" s="35"/>
      <c r="M33" s="35"/>
      <c r="N33" s="35"/>
      <c r="O33" s="228">
        <f>SUM(O34:O38)</f>
        <v>0</v>
      </c>
      <c r="P33" s="35"/>
      <c r="Q33" s="35"/>
      <c r="R33" s="35"/>
      <c r="S33" s="228">
        <f>SUM(S34:S38)</f>
        <v>2400200</v>
      </c>
      <c r="T33" s="35"/>
      <c r="U33" s="35"/>
      <c r="V33" s="35"/>
      <c r="W33" s="239">
        <f>SUM(W34:W38)</f>
        <v>0</v>
      </c>
      <c r="AD33" s="167">
        <f>SUM(AD34:AD37)</f>
        <v>0</v>
      </c>
      <c r="AE33" s="175"/>
      <c r="AF33" s="175"/>
      <c r="AG33" s="175"/>
      <c r="AH33" s="176"/>
      <c r="AI33" s="170">
        <f>SUM(AI34:AI37)</f>
        <v>3662400</v>
      </c>
      <c r="AJ33" s="167">
        <f>SUM(AJ34:AJ37)</f>
        <v>2582400</v>
      </c>
      <c r="AK33" s="167">
        <f>SUM(AK34:AK37)</f>
        <v>0</v>
      </c>
      <c r="AL33" s="167">
        <f>SUM(AL34:AL37)</f>
        <v>0</v>
      </c>
      <c r="AM33" s="169">
        <f>SUM(AM34:AM37)</f>
        <v>1080000</v>
      </c>
      <c r="AN33" s="318">
        <f t="shared" si="2"/>
        <v>0</v>
      </c>
      <c r="AO33" s="128">
        <f>AN33-G33</f>
        <v>-2400200</v>
      </c>
    </row>
    <row r="34" spans="1:41">
      <c r="A34" s="366" t="s">
        <v>31</v>
      </c>
      <c r="B34" s="367"/>
      <c r="C34" s="367"/>
      <c r="D34" s="367"/>
      <c r="E34" s="368"/>
      <c r="F34" s="180" t="s">
        <v>32</v>
      </c>
      <c r="G34" s="284">
        <v>273200</v>
      </c>
      <c r="H34" s="58"/>
      <c r="I34" s="58"/>
      <c r="J34" s="58"/>
      <c r="K34" s="228">
        <f t="shared" ref="K34:K53" si="24">H34+I34+J34</f>
        <v>0</v>
      </c>
      <c r="L34" s="58"/>
      <c r="M34" s="58"/>
      <c r="N34" s="58"/>
      <c r="O34" s="228">
        <f t="shared" ref="O34:O37" si="25">L34+M34+N34</f>
        <v>0</v>
      </c>
      <c r="P34" s="58">
        <f>G34/2</f>
        <v>136600</v>
      </c>
      <c r="Q34" s="58">
        <f>P34</f>
        <v>136600</v>
      </c>
      <c r="R34" s="58"/>
      <c r="S34" s="228">
        <f t="shared" ref="S34:S37" si="26">P34+Q34+R34</f>
        <v>273200</v>
      </c>
      <c r="T34" s="58"/>
      <c r="U34" s="246"/>
      <c r="V34" s="246"/>
      <c r="W34" s="239">
        <f t="shared" ref="W34:W37" si="27">T34+U34+V34</f>
        <v>0</v>
      </c>
      <c r="AA34" s="128">
        <f>G34</f>
        <v>273200</v>
      </c>
      <c r="AD34" s="175"/>
      <c r="AE34" s="175">
        <f>AD34</f>
        <v>0</v>
      </c>
      <c r="AF34" s="175"/>
      <c r="AG34" s="175"/>
      <c r="AH34" s="176"/>
      <c r="AI34" s="181">
        <f>AJ34+AK34+AL34+AM34</f>
        <v>678400</v>
      </c>
      <c r="AJ34" s="175">
        <v>678400</v>
      </c>
      <c r="AK34" s="175"/>
      <c r="AL34" s="175"/>
      <c r="AM34" s="176"/>
      <c r="AN34" s="318">
        <f t="shared" si="2"/>
        <v>0</v>
      </c>
    </row>
    <row r="35" spans="1:41">
      <c r="A35" s="366" t="s">
        <v>33</v>
      </c>
      <c r="B35" s="367"/>
      <c r="C35" s="367"/>
      <c r="D35" s="367"/>
      <c r="E35" s="368"/>
      <c r="F35" s="180" t="s">
        <v>34</v>
      </c>
      <c r="G35" s="284">
        <v>915000</v>
      </c>
      <c r="H35" s="58"/>
      <c r="I35" s="58"/>
      <c r="J35" s="58"/>
      <c r="K35" s="228">
        <f t="shared" si="24"/>
        <v>0</v>
      </c>
      <c r="L35" s="58"/>
      <c r="M35" s="58"/>
      <c r="N35" s="58"/>
      <c r="O35" s="228">
        <f t="shared" si="25"/>
        <v>0</v>
      </c>
      <c r="P35" s="58">
        <f t="shared" ref="P35:P37" si="28">G35/2</f>
        <v>457500</v>
      </c>
      <c r="Q35" s="58">
        <f t="shared" ref="Q35:Q37" si="29">P35</f>
        <v>457500</v>
      </c>
      <c r="R35" s="58"/>
      <c r="S35" s="228">
        <f t="shared" si="26"/>
        <v>915000</v>
      </c>
      <c r="T35" s="58"/>
      <c r="U35" s="246"/>
      <c r="V35" s="246"/>
      <c r="W35" s="239">
        <f t="shared" si="27"/>
        <v>0</v>
      </c>
      <c r="AA35" s="128">
        <f>G35</f>
        <v>915000</v>
      </c>
      <c r="AD35" s="175"/>
      <c r="AE35" s="175">
        <f t="shared" ref="AE35:AE37" si="30">AD35</f>
        <v>0</v>
      </c>
      <c r="AF35" s="175"/>
      <c r="AG35" s="175"/>
      <c r="AH35" s="176"/>
      <c r="AI35" s="181">
        <f t="shared" ref="AI35:AI37" si="31">AJ35+AK35+AL35+AM35</f>
        <v>2484000</v>
      </c>
      <c r="AJ35" s="175">
        <v>1404000</v>
      </c>
      <c r="AK35" s="175"/>
      <c r="AL35" s="175"/>
      <c r="AM35" s="176">
        <v>1080000</v>
      </c>
      <c r="AN35" s="318">
        <f t="shared" si="2"/>
        <v>0</v>
      </c>
    </row>
    <row r="36" spans="1:41">
      <c r="A36" s="366" t="s">
        <v>35</v>
      </c>
      <c r="B36" s="367"/>
      <c r="C36" s="367"/>
      <c r="D36" s="367"/>
      <c r="E36" s="368"/>
      <c r="F36" s="180" t="s">
        <v>36</v>
      </c>
      <c r="G36" s="284">
        <v>212000</v>
      </c>
      <c r="H36" s="58"/>
      <c r="I36" s="58"/>
      <c r="J36" s="58"/>
      <c r="K36" s="228"/>
      <c r="L36" s="58"/>
      <c r="M36" s="58"/>
      <c r="N36" s="58"/>
      <c r="O36" s="228"/>
      <c r="P36" s="58">
        <f t="shared" si="28"/>
        <v>106000</v>
      </c>
      <c r="Q36" s="58">
        <f t="shared" si="29"/>
        <v>106000</v>
      </c>
      <c r="R36" s="58"/>
      <c r="S36" s="228">
        <f t="shared" si="26"/>
        <v>212000</v>
      </c>
      <c r="T36" s="246"/>
      <c r="U36" s="246"/>
      <c r="V36" s="246"/>
      <c r="W36" s="239"/>
      <c r="AD36" s="175"/>
      <c r="AE36" s="175"/>
      <c r="AF36" s="175"/>
      <c r="AG36" s="175"/>
      <c r="AH36" s="176"/>
      <c r="AI36" s="181"/>
      <c r="AJ36" s="175"/>
      <c r="AK36" s="175"/>
      <c r="AL36" s="175"/>
      <c r="AM36" s="176"/>
      <c r="AN36" s="318"/>
    </row>
    <row r="37" spans="1:41">
      <c r="A37" s="366" t="s">
        <v>37</v>
      </c>
      <c r="B37" s="367"/>
      <c r="C37" s="367"/>
      <c r="D37" s="367"/>
      <c r="E37" s="368"/>
      <c r="F37" s="180" t="s">
        <v>38</v>
      </c>
      <c r="G37" s="284">
        <v>1000000</v>
      </c>
      <c r="H37" s="58"/>
      <c r="I37" s="58"/>
      <c r="J37" s="58"/>
      <c r="K37" s="228">
        <f t="shared" si="24"/>
        <v>0</v>
      </c>
      <c r="L37" s="58"/>
      <c r="M37" s="58"/>
      <c r="N37" s="58"/>
      <c r="O37" s="228">
        <f t="shared" si="25"/>
        <v>0</v>
      </c>
      <c r="P37" s="58">
        <f t="shared" si="28"/>
        <v>500000</v>
      </c>
      <c r="Q37" s="58">
        <f t="shared" si="29"/>
        <v>500000</v>
      </c>
      <c r="R37" s="58"/>
      <c r="S37" s="228">
        <f t="shared" si="26"/>
        <v>1000000</v>
      </c>
      <c r="T37" s="246"/>
      <c r="U37" s="246"/>
      <c r="V37" s="246"/>
      <c r="W37" s="239">
        <f t="shared" si="27"/>
        <v>0</v>
      </c>
      <c r="AB37" s="128">
        <f>G37</f>
        <v>1000000</v>
      </c>
      <c r="AD37" s="175"/>
      <c r="AE37" s="175">
        <f t="shared" si="30"/>
        <v>0</v>
      </c>
      <c r="AF37" s="175"/>
      <c r="AG37" s="175"/>
      <c r="AH37" s="176"/>
      <c r="AI37" s="181">
        <f t="shared" si="31"/>
        <v>500000</v>
      </c>
      <c r="AJ37" s="175">
        <v>500000</v>
      </c>
      <c r="AK37" s="175"/>
      <c r="AL37" s="175"/>
      <c r="AM37" s="176"/>
      <c r="AN37" s="318">
        <f t="shared" si="2"/>
        <v>0</v>
      </c>
    </row>
    <row r="38" spans="1:41">
      <c r="A38" s="182"/>
      <c r="B38" s="183"/>
      <c r="C38" s="183"/>
      <c r="D38" s="183"/>
      <c r="E38" s="163"/>
      <c r="F38" s="180"/>
      <c r="G38" s="228"/>
      <c r="H38" s="58"/>
      <c r="I38" s="58"/>
      <c r="J38" s="58"/>
      <c r="K38" s="228"/>
      <c r="L38" s="58"/>
      <c r="M38" s="58"/>
      <c r="N38" s="58"/>
      <c r="O38" s="228"/>
      <c r="P38" s="58"/>
      <c r="Q38" s="58"/>
      <c r="R38" s="58"/>
      <c r="S38" s="228"/>
      <c r="T38" s="246"/>
      <c r="U38" s="246"/>
      <c r="V38" s="246"/>
      <c r="W38" s="239"/>
      <c r="AD38" s="175"/>
      <c r="AE38" s="175"/>
      <c r="AF38" s="175"/>
      <c r="AG38" s="175"/>
      <c r="AH38" s="176"/>
      <c r="AI38" s="181"/>
      <c r="AJ38" s="175"/>
      <c r="AK38" s="175"/>
      <c r="AL38" s="175"/>
      <c r="AM38" s="176"/>
      <c r="AN38" s="318">
        <f t="shared" si="2"/>
        <v>0</v>
      </c>
      <c r="AO38" s="128">
        <f>AN38-G38</f>
        <v>0</v>
      </c>
    </row>
    <row r="39" spans="1:41" ht="25.5">
      <c r="A39" s="177" t="s">
        <v>218</v>
      </c>
      <c r="B39" s="178" t="s">
        <v>43</v>
      </c>
      <c r="C39" s="178" t="s">
        <v>26</v>
      </c>
      <c r="D39" s="178" t="s">
        <v>28</v>
      </c>
      <c r="E39" s="179" t="s">
        <v>49</v>
      </c>
      <c r="F39" s="173" t="s">
        <v>50</v>
      </c>
      <c r="G39" s="228">
        <f>SUM(G40:G43)</f>
        <v>2208200</v>
      </c>
      <c r="H39" s="35"/>
      <c r="I39" s="35"/>
      <c r="J39" s="35"/>
      <c r="K39" s="228">
        <f>SUM(K40:K44)</f>
        <v>0</v>
      </c>
      <c r="L39" s="35"/>
      <c r="M39" s="35"/>
      <c r="N39" s="35"/>
      <c r="O39" s="228">
        <f>SUM(O40:O44)</f>
        <v>0</v>
      </c>
      <c r="P39" s="35"/>
      <c r="Q39" s="35"/>
      <c r="R39" s="35"/>
      <c r="S39" s="228">
        <f>SUM(S40:S44)</f>
        <v>604100</v>
      </c>
      <c r="T39" s="35"/>
      <c r="U39" s="35"/>
      <c r="V39" s="35"/>
      <c r="W39" s="239">
        <f>SUM(W40:W44)</f>
        <v>1604100</v>
      </c>
      <c r="AD39" s="167">
        <f>SUM(AD40:AD43)</f>
        <v>0</v>
      </c>
      <c r="AE39" s="175"/>
      <c r="AF39" s="175"/>
      <c r="AG39" s="175"/>
      <c r="AH39" s="176"/>
      <c r="AI39" s="170">
        <f>SUM(AI40:AI43)</f>
        <v>3527200</v>
      </c>
      <c r="AJ39" s="167">
        <f>SUM(AJ40:AJ43)</f>
        <v>0</v>
      </c>
      <c r="AK39" s="167">
        <f>SUM(AK40:AK43)</f>
        <v>0</v>
      </c>
      <c r="AL39" s="167">
        <f>SUM(AL40:AL43)</f>
        <v>2447200</v>
      </c>
      <c r="AM39" s="169">
        <f>SUM(AM40:AM43)</f>
        <v>1080000</v>
      </c>
      <c r="AN39" s="318">
        <f t="shared" si="2"/>
        <v>0</v>
      </c>
      <c r="AO39" s="128">
        <f>AN39-G39</f>
        <v>-2208200</v>
      </c>
    </row>
    <row r="40" spans="1:41">
      <c r="A40" s="366" t="s">
        <v>31</v>
      </c>
      <c r="B40" s="367"/>
      <c r="C40" s="367"/>
      <c r="D40" s="367"/>
      <c r="E40" s="368"/>
      <c r="F40" s="180" t="s">
        <v>32</v>
      </c>
      <c r="G40" s="284">
        <v>373500</v>
      </c>
      <c r="H40" s="58"/>
      <c r="I40" s="58"/>
      <c r="J40" s="58"/>
      <c r="K40" s="228">
        <f t="shared" si="24"/>
        <v>0</v>
      </c>
      <c r="L40" s="58"/>
      <c r="M40" s="58"/>
      <c r="N40" s="58"/>
      <c r="O40" s="228">
        <f t="shared" ref="O40:O43" si="32">L40+M40+N40</f>
        <v>0</v>
      </c>
      <c r="P40" s="58"/>
      <c r="Q40" s="58"/>
      <c r="R40" s="58">
        <f>G40/2</f>
        <v>186750</v>
      </c>
      <c r="S40" s="228">
        <f t="shared" ref="S40:S43" si="33">P40+Q40+R40</f>
        <v>186750</v>
      </c>
      <c r="T40" s="246">
        <f>R40</f>
        <v>186750</v>
      </c>
      <c r="U40" s="246"/>
      <c r="V40" s="246"/>
      <c r="W40" s="239">
        <f t="shared" ref="W40:W43" si="34">T40+U40+V40</f>
        <v>186750</v>
      </c>
      <c r="AA40" s="128">
        <f>G40</f>
        <v>373500</v>
      </c>
      <c r="AD40" s="175"/>
      <c r="AE40" s="175"/>
      <c r="AF40" s="175"/>
      <c r="AG40" s="175">
        <f>AD40</f>
        <v>0</v>
      </c>
      <c r="AH40" s="176"/>
      <c r="AI40" s="181">
        <f>AJ40+AK40+AL40+AM40</f>
        <v>543200</v>
      </c>
      <c r="AJ40" s="175"/>
      <c r="AK40" s="175"/>
      <c r="AL40" s="175">
        <v>543200</v>
      </c>
      <c r="AM40" s="176"/>
      <c r="AN40" s="318">
        <f t="shared" si="2"/>
        <v>0</v>
      </c>
    </row>
    <row r="41" spans="1:41">
      <c r="A41" s="366" t="s">
        <v>33</v>
      </c>
      <c r="B41" s="367"/>
      <c r="C41" s="367"/>
      <c r="D41" s="367"/>
      <c r="E41" s="368"/>
      <c r="F41" s="180" t="s">
        <v>34</v>
      </c>
      <c r="G41" s="284">
        <v>622700</v>
      </c>
      <c r="H41" s="58"/>
      <c r="I41" s="58"/>
      <c r="J41" s="58"/>
      <c r="K41" s="228">
        <f t="shared" si="24"/>
        <v>0</v>
      </c>
      <c r="L41" s="58"/>
      <c r="M41" s="58"/>
      <c r="N41" s="58"/>
      <c r="O41" s="228">
        <f t="shared" si="32"/>
        <v>0</v>
      </c>
      <c r="P41" s="58"/>
      <c r="Q41" s="58"/>
      <c r="R41" s="58">
        <f t="shared" ref="R41:R42" si="35">G41/2</f>
        <v>311350</v>
      </c>
      <c r="S41" s="228">
        <f t="shared" si="33"/>
        <v>311350</v>
      </c>
      <c r="T41" s="246">
        <f t="shared" ref="T41:T42" si="36">R41</f>
        <v>311350</v>
      </c>
      <c r="U41" s="246"/>
      <c r="V41" s="246"/>
      <c r="W41" s="239">
        <f t="shared" si="34"/>
        <v>311350</v>
      </c>
      <c r="AA41" s="128">
        <f>G41</f>
        <v>622700</v>
      </c>
      <c r="AD41" s="175"/>
      <c r="AE41" s="175"/>
      <c r="AF41" s="175"/>
      <c r="AG41" s="175">
        <f t="shared" ref="AG41" si="37">AD41</f>
        <v>0</v>
      </c>
      <c r="AH41" s="176"/>
      <c r="AI41" s="181">
        <f t="shared" ref="AI41:AI43" si="38">AJ41+AK41+AL41+AM41</f>
        <v>2484000</v>
      </c>
      <c r="AJ41" s="175"/>
      <c r="AK41" s="175"/>
      <c r="AL41" s="175">
        <v>1404000</v>
      </c>
      <c r="AM41" s="176">
        <v>1080000</v>
      </c>
      <c r="AN41" s="318">
        <f t="shared" si="2"/>
        <v>0</v>
      </c>
    </row>
    <row r="42" spans="1:41">
      <c r="A42" s="366" t="s">
        <v>35</v>
      </c>
      <c r="B42" s="367"/>
      <c r="C42" s="367"/>
      <c r="D42" s="367"/>
      <c r="E42" s="368"/>
      <c r="F42" s="180" t="s">
        <v>36</v>
      </c>
      <c r="G42" s="284">
        <v>212000</v>
      </c>
      <c r="H42" s="58"/>
      <c r="I42" s="58"/>
      <c r="J42" s="58"/>
      <c r="K42" s="228"/>
      <c r="L42" s="58"/>
      <c r="M42" s="58"/>
      <c r="N42" s="58"/>
      <c r="O42" s="228"/>
      <c r="P42" s="58"/>
      <c r="Q42" s="58"/>
      <c r="R42" s="58">
        <f t="shared" si="35"/>
        <v>106000</v>
      </c>
      <c r="S42" s="228">
        <f t="shared" si="33"/>
        <v>106000</v>
      </c>
      <c r="T42" s="246">
        <f t="shared" si="36"/>
        <v>106000</v>
      </c>
      <c r="U42" s="246"/>
      <c r="V42" s="246"/>
      <c r="W42" s="239">
        <f t="shared" si="34"/>
        <v>106000</v>
      </c>
      <c r="AD42" s="175"/>
      <c r="AE42" s="175"/>
      <c r="AF42" s="175"/>
      <c r="AG42" s="175"/>
      <c r="AH42" s="176"/>
      <c r="AI42" s="181"/>
      <c r="AJ42" s="175"/>
      <c r="AK42" s="175"/>
      <c r="AL42" s="175"/>
      <c r="AM42" s="176"/>
      <c r="AN42" s="318"/>
    </row>
    <row r="43" spans="1:41">
      <c r="A43" s="366" t="s">
        <v>37</v>
      </c>
      <c r="B43" s="367"/>
      <c r="C43" s="367"/>
      <c r="D43" s="367"/>
      <c r="E43" s="368"/>
      <c r="F43" s="180" t="s">
        <v>38</v>
      </c>
      <c r="G43" s="284">
        <v>1000000</v>
      </c>
      <c r="H43" s="58"/>
      <c r="I43" s="58"/>
      <c r="J43" s="58"/>
      <c r="K43" s="228">
        <f>H43+I43+J43</f>
        <v>0</v>
      </c>
      <c r="L43" s="58"/>
      <c r="M43" s="58"/>
      <c r="N43" s="58"/>
      <c r="O43" s="228">
        <f t="shared" si="32"/>
        <v>0</v>
      </c>
      <c r="P43" s="58"/>
      <c r="Q43" s="58"/>
      <c r="R43" s="58"/>
      <c r="S43" s="228">
        <f t="shared" si="33"/>
        <v>0</v>
      </c>
      <c r="T43" s="246">
        <v>500000</v>
      </c>
      <c r="U43" s="246">
        <v>500000</v>
      </c>
      <c r="V43" s="246"/>
      <c r="W43" s="239">
        <f t="shared" si="34"/>
        <v>1000000</v>
      </c>
      <c r="AB43" s="128">
        <f>G43</f>
        <v>1000000</v>
      </c>
      <c r="AD43" s="175"/>
      <c r="AE43" s="175"/>
      <c r="AF43" s="175"/>
      <c r="AG43" s="175"/>
      <c r="AH43" s="176"/>
      <c r="AI43" s="181">
        <f t="shared" si="38"/>
        <v>500000</v>
      </c>
      <c r="AJ43" s="175"/>
      <c r="AK43" s="175"/>
      <c r="AL43" s="175">
        <v>500000</v>
      </c>
      <c r="AM43" s="176"/>
      <c r="AN43" s="318">
        <f t="shared" si="2"/>
        <v>0</v>
      </c>
    </row>
    <row r="44" spans="1:41">
      <c r="A44" s="182"/>
      <c r="B44" s="183"/>
      <c r="C44" s="183"/>
      <c r="D44" s="183"/>
      <c r="E44" s="163"/>
      <c r="F44" s="180"/>
      <c r="G44" s="228"/>
      <c r="H44" s="58"/>
      <c r="I44" s="58"/>
      <c r="J44" s="58"/>
      <c r="K44" s="228"/>
      <c r="L44" s="58"/>
      <c r="M44" s="58"/>
      <c r="N44" s="58"/>
      <c r="O44" s="228"/>
      <c r="P44" s="58"/>
      <c r="Q44" s="58"/>
      <c r="R44" s="58"/>
      <c r="S44" s="228"/>
      <c r="T44" s="246"/>
      <c r="U44" s="246"/>
      <c r="V44" s="246"/>
      <c r="W44" s="239"/>
      <c r="AD44" s="175"/>
      <c r="AE44" s="175"/>
      <c r="AF44" s="175"/>
      <c r="AG44" s="175"/>
      <c r="AH44" s="176"/>
      <c r="AI44" s="181"/>
      <c r="AJ44" s="175"/>
      <c r="AK44" s="175"/>
      <c r="AL44" s="175"/>
      <c r="AM44" s="176"/>
      <c r="AN44" s="318">
        <f t="shared" si="2"/>
        <v>0</v>
      </c>
      <c r="AO44" s="128">
        <f>AN44-G44</f>
        <v>0</v>
      </c>
    </row>
    <row r="45" spans="1:41" ht="25.5">
      <c r="A45" s="177" t="s">
        <v>218</v>
      </c>
      <c r="B45" s="178" t="s">
        <v>43</v>
      </c>
      <c r="C45" s="178" t="s">
        <v>26</v>
      </c>
      <c r="D45" s="178" t="s">
        <v>28</v>
      </c>
      <c r="E45" s="184" t="s">
        <v>51</v>
      </c>
      <c r="F45" s="173" t="s">
        <v>52</v>
      </c>
      <c r="G45" s="228">
        <f>SUM(G46:G48)</f>
        <v>3472600</v>
      </c>
      <c r="H45" s="35"/>
      <c r="I45" s="35"/>
      <c r="J45" s="35"/>
      <c r="K45" s="228">
        <f>SUM(K46:K48)</f>
        <v>2400000</v>
      </c>
      <c r="L45" s="35"/>
      <c r="M45" s="35"/>
      <c r="N45" s="35"/>
      <c r="O45" s="228">
        <f>SUM(O46:O48)</f>
        <v>0</v>
      </c>
      <c r="P45" s="35"/>
      <c r="Q45" s="35"/>
      <c r="R45" s="35"/>
      <c r="S45" s="228">
        <f>SUM(S46:S48)</f>
        <v>0</v>
      </c>
      <c r="T45" s="35"/>
      <c r="U45" s="35"/>
      <c r="V45" s="35"/>
      <c r="W45" s="239">
        <f>SUM(W46:W48)</f>
        <v>1072600</v>
      </c>
      <c r="AD45" s="167">
        <f>SUM(AD46:AD48)</f>
        <v>0</v>
      </c>
      <c r="AE45" s="175"/>
      <c r="AF45" s="175"/>
      <c r="AG45" s="175"/>
      <c r="AH45" s="176"/>
      <c r="AI45" s="170">
        <f>SUM(AI46:AI48)</f>
        <v>1906780</v>
      </c>
      <c r="AJ45" s="167">
        <f>SUM(AJ46:AJ48)</f>
        <v>703390</v>
      </c>
      <c r="AK45" s="167">
        <f>SUM(AK46:AK48)</f>
        <v>1203390</v>
      </c>
      <c r="AL45" s="167">
        <f>SUM(AL46:AL48)</f>
        <v>0</v>
      </c>
      <c r="AM45" s="169">
        <f>SUM(AM46:AM48)</f>
        <v>0</v>
      </c>
      <c r="AN45" s="318">
        <f t="shared" si="2"/>
        <v>0</v>
      </c>
      <c r="AO45" s="128">
        <f>AN45-G45</f>
        <v>-3472600</v>
      </c>
    </row>
    <row r="46" spans="1:41">
      <c r="A46" s="366" t="s">
        <v>31</v>
      </c>
      <c r="B46" s="367"/>
      <c r="C46" s="367"/>
      <c r="D46" s="367"/>
      <c r="E46" s="368"/>
      <c r="F46" s="180" t="s">
        <v>32</v>
      </c>
      <c r="G46" s="284">
        <v>708000</v>
      </c>
      <c r="H46" s="58"/>
      <c r="I46" s="58"/>
      <c r="J46" s="246"/>
      <c r="K46" s="228">
        <f t="shared" si="24"/>
        <v>0</v>
      </c>
      <c r="L46" s="58"/>
      <c r="M46" s="58"/>
      <c r="N46" s="58"/>
      <c r="O46" s="228">
        <f t="shared" ref="O46:O48" si="39">L46+M46+N46</f>
        <v>0</v>
      </c>
      <c r="P46" s="58"/>
      <c r="Q46" s="58"/>
      <c r="R46" s="58"/>
      <c r="S46" s="228">
        <f t="shared" ref="S46:S48" si="40">P46+Q46+R46</f>
        <v>0</v>
      </c>
      <c r="T46" s="246"/>
      <c r="U46" s="246">
        <f>G46/2</f>
        <v>354000</v>
      </c>
      <c r="V46" s="246">
        <f>U46</f>
        <v>354000</v>
      </c>
      <c r="W46" s="239">
        <f t="shared" ref="W46:W48" si="41">T46+U46+V46</f>
        <v>708000</v>
      </c>
      <c r="AA46" s="128">
        <f>G46</f>
        <v>708000</v>
      </c>
      <c r="AD46" s="175"/>
      <c r="AE46" s="175">
        <f>AD46/2</f>
        <v>0</v>
      </c>
      <c r="AF46" s="175">
        <f>AE46</f>
        <v>0</v>
      </c>
      <c r="AG46" s="175"/>
      <c r="AH46" s="176"/>
      <c r="AI46" s="181">
        <f>AJ46+AK46+AL46+AM46</f>
        <v>367100</v>
      </c>
      <c r="AJ46" s="175">
        <v>183550</v>
      </c>
      <c r="AK46" s="175">
        <v>183550</v>
      </c>
      <c r="AL46" s="175"/>
      <c r="AM46" s="176"/>
      <c r="AN46" s="318">
        <f t="shared" si="2"/>
        <v>0</v>
      </c>
    </row>
    <row r="47" spans="1:41">
      <c r="A47" s="366" t="s">
        <v>33</v>
      </c>
      <c r="B47" s="367"/>
      <c r="C47" s="367"/>
      <c r="D47" s="367"/>
      <c r="E47" s="368"/>
      <c r="F47" s="180" t="s">
        <v>34</v>
      </c>
      <c r="G47" s="284">
        <v>364600</v>
      </c>
      <c r="H47" s="58"/>
      <c r="I47" s="58"/>
      <c r="J47" s="246"/>
      <c r="K47" s="228">
        <f t="shared" si="24"/>
        <v>0</v>
      </c>
      <c r="L47" s="58"/>
      <c r="M47" s="58"/>
      <c r="N47" s="58"/>
      <c r="O47" s="228">
        <f t="shared" si="39"/>
        <v>0</v>
      </c>
      <c r="P47" s="58"/>
      <c r="Q47" s="58"/>
      <c r="R47" s="58"/>
      <c r="S47" s="228">
        <f t="shared" si="40"/>
        <v>0</v>
      </c>
      <c r="T47" s="246"/>
      <c r="U47" s="246">
        <f>G47/2</f>
        <v>182300</v>
      </c>
      <c r="V47" s="246">
        <f>U47</f>
        <v>182300</v>
      </c>
      <c r="W47" s="239">
        <f t="shared" si="41"/>
        <v>364600</v>
      </c>
      <c r="AA47" s="128">
        <f>G47</f>
        <v>364600</v>
      </c>
      <c r="AD47" s="175"/>
      <c r="AE47" s="175">
        <f t="shared" ref="AE47" si="42">AD47/2</f>
        <v>0</v>
      </c>
      <c r="AF47" s="175">
        <f t="shared" ref="AF47" si="43">AE47</f>
        <v>0</v>
      </c>
      <c r="AG47" s="175"/>
      <c r="AH47" s="176"/>
      <c r="AI47" s="181">
        <f t="shared" ref="AI47:AI48" si="44">AJ47+AK47+AL47+AM47</f>
        <v>1039680</v>
      </c>
      <c r="AJ47" s="175">
        <v>519840</v>
      </c>
      <c r="AK47" s="175">
        <v>519840</v>
      </c>
      <c r="AL47" s="175"/>
      <c r="AM47" s="176"/>
      <c r="AN47" s="318">
        <f t="shared" si="2"/>
        <v>0</v>
      </c>
    </row>
    <row r="48" spans="1:41">
      <c r="A48" s="366" t="s">
        <v>41</v>
      </c>
      <c r="B48" s="367"/>
      <c r="C48" s="367"/>
      <c r="D48" s="367"/>
      <c r="E48" s="368"/>
      <c r="F48" s="180" t="s">
        <v>42</v>
      </c>
      <c r="G48" s="284">
        <v>2400000</v>
      </c>
      <c r="H48" s="58">
        <v>2400000</v>
      </c>
      <c r="I48" s="58"/>
      <c r="J48" s="58"/>
      <c r="K48" s="228">
        <f t="shared" si="24"/>
        <v>2400000</v>
      </c>
      <c r="L48" s="58"/>
      <c r="M48" s="58"/>
      <c r="N48" s="58"/>
      <c r="O48" s="228">
        <f t="shared" si="39"/>
        <v>0</v>
      </c>
      <c r="P48" s="58"/>
      <c r="Q48" s="58"/>
      <c r="R48" s="58"/>
      <c r="S48" s="228">
        <f t="shared" si="40"/>
        <v>0</v>
      </c>
      <c r="T48" s="246"/>
      <c r="U48" s="246"/>
      <c r="V48" s="246"/>
      <c r="W48" s="239">
        <f t="shared" si="41"/>
        <v>0</v>
      </c>
      <c r="AB48" s="128">
        <f>G48</f>
        <v>2400000</v>
      </c>
      <c r="AD48" s="175"/>
      <c r="AE48" s="175"/>
      <c r="AF48" s="175">
        <f>AD48</f>
        <v>0</v>
      </c>
      <c r="AG48" s="175"/>
      <c r="AH48" s="176"/>
      <c r="AI48" s="181">
        <f t="shared" si="44"/>
        <v>500000</v>
      </c>
      <c r="AJ48" s="175"/>
      <c r="AK48" s="175">
        <v>500000</v>
      </c>
      <c r="AL48" s="175"/>
      <c r="AM48" s="176">
        <v>0</v>
      </c>
      <c r="AN48" s="318">
        <f t="shared" si="2"/>
        <v>0</v>
      </c>
    </row>
    <row r="49" spans="1:41">
      <c r="A49" s="182"/>
      <c r="B49" s="183"/>
      <c r="C49" s="183"/>
      <c r="D49" s="183"/>
      <c r="E49" s="163"/>
      <c r="F49" s="180"/>
      <c r="G49" s="228"/>
      <c r="H49" s="58"/>
      <c r="I49" s="58"/>
      <c r="J49" s="58"/>
      <c r="K49" s="228"/>
      <c r="L49" s="58"/>
      <c r="M49" s="58"/>
      <c r="N49" s="58"/>
      <c r="O49" s="228"/>
      <c r="P49" s="58"/>
      <c r="Q49" s="58"/>
      <c r="R49" s="58"/>
      <c r="S49" s="228"/>
      <c r="T49" s="246"/>
      <c r="U49" s="246"/>
      <c r="V49" s="246"/>
      <c r="W49" s="239"/>
      <c r="AD49" s="175"/>
      <c r="AE49" s="175"/>
      <c r="AF49" s="175"/>
      <c r="AG49" s="175"/>
      <c r="AH49" s="176"/>
      <c r="AI49" s="181"/>
      <c r="AJ49" s="175"/>
      <c r="AK49" s="175"/>
      <c r="AL49" s="175"/>
      <c r="AM49" s="176"/>
      <c r="AN49" s="318">
        <f t="shared" si="2"/>
        <v>0</v>
      </c>
      <c r="AO49" s="128">
        <f>AN49-G49</f>
        <v>0</v>
      </c>
    </row>
    <row r="50" spans="1:41">
      <c r="A50" s="177" t="s">
        <v>218</v>
      </c>
      <c r="B50" s="178" t="s">
        <v>43</v>
      </c>
      <c r="C50" s="178" t="s">
        <v>26</v>
      </c>
      <c r="D50" s="178" t="s">
        <v>28</v>
      </c>
      <c r="E50" s="184" t="s">
        <v>247</v>
      </c>
      <c r="F50" s="173" t="s">
        <v>311</v>
      </c>
      <c r="G50" s="228">
        <f>SUM(G51:G53)</f>
        <v>2113500</v>
      </c>
      <c r="H50" s="35"/>
      <c r="I50" s="35"/>
      <c r="J50" s="35"/>
      <c r="K50" s="228">
        <f>SUM(K51:K55)</f>
        <v>2113500</v>
      </c>
      <c r="L50" s="35"/>
      <c r="M50" s="35"/>
      <c r="N50" s="35"/>
      <c r="O50" s="228">
        <f>SUM(O51:O55)</f>
        <v>0</v>
      </c>
      <c r="P50" s="35"/>
      <c r="Q50" s="35"/>
      <c r="R50" s="35"/>
      <c r="S50" s="228">
        <f>SUM(S51:S55)</f>
        <v>0</v>
      </c>
      <c r="U50" s="35"/>
      <c r="V50" s="35"/>
      <c r="W50" s="239">
        <f>SUM(W51:W55)</f>
        <v>0</v>
      </c>
      <c r="AD50" s="175"/>
      <c r="AE50" s="175"/>
      <c r="AF50" s="175"/>
      <c r="AG50" s="175"/>
      <c r="AH50" s="176"/>
      <c r="AI50" s="181"/>
      <c r="AJ50" s="175"/>
      <c r="AK50" s="175"/>
      <c r="AL50" s="175"/>
      <c r="AM50" s="176"/>
      <c r="AN50" s="318">
        <f t="shared" si="2"/>
        <v>0</v>
      </c>
      <c r="AO50" s="128">
        <f>AN50-G50</f>
        <v>-2113500</v>
      </c>
    </row>
    <row r="51" spans="1:41">
      <c r="A51" s="366" t="s">
        <v>31</v>
      </c>
      <c r="B51" s="367"/>
      <c r="C51" s="367"/>
      <c r="D51" s="367"/>
      <c r="E51" s="368"/>
      <c r="F51" s="180" t="s">
        <v>32</v>
      </c>
      <c r="G51" s="284">
        <v>342000</v>
      </c>
      <c r="H51" s="58"/>
      <c r="I51" s="58">
        <f>G51/2</f>
        <v>171000</v>
      </c>
      <c r="J51" s="58">
        <f>I51</f>
        <v>171000</v>
      </c>
      <c r="K51" s="228">
        <f t="shared" si="24"/>
        <v>342000</v>
      </c>
      <c r="L51" s="58"/>
      <c r="M51" s="58"/>
      <c r="N51" s="58"/>
      <c r="O51" s="228">
        <f t="shared" ref="O51:O53" si="45">L51+M51+N51</f>
        <v>0</v>
      </c>
      <c r="P51" s="58"/>
      <c r="Q51" s="58"/>
      <c r="R51" s="58"/>
      <c r="S51" s="228">
        <f t="shared" ref="S51:S53" si="46">P51+Q51+R51</f>
        <v>0</v>
      </c>
      <c r="T51" s="58"/>
      <c r="U51" s="246"/>
      <c r="V51" s="246"/>
      <c r="W51" s="239">
        <f>T51+U51+V51</f>
        <v>0</v>
      </c>
      <c r="AA51" s="128">
        <f>G51</f>
        <v>342000</v>
      </c>
      <c r="AD51" s="175"/>
      <c r="AE51" s="175"/>
      <c r="AF51" s="175"/>
      <c r="AG51" s="175"/>
      <c r="AH51" s="176"/>
      <c r="AI51" s="181"/>
      <c r="AJ51" s="175"/>
      <c r="AK51" s="175"/>
      <c r="AL51" s="175"/>
      <c r="AM51" s="176"/>
      <c r="AN51" s="318">
        <f t="shared" si="2"/>
        <v>0</v>
      </c>
    </row>
    <row r="52" spans="1:41">
      <c r="A52" s="366" t="s">
        <v>33</v>
      </c>
      <c r="B52" s="367"/>
      <c r="C52" s="367"/>
      <c r="D52" s="367"/>
      <c r="E52" s="368"/>
      <c r="F52" s="180" t="s">
        <v>34</v>
      </c>
      <c r="G52" s="284">
        <v>771500</v>
      </c>
      <c r="H52" s="58"/>
      <c r="I52" s="58">
        <f t="shared" ref="I52:I53" si="47">G52/2</f>
        <v>385750</v>
      </c>
      <c r="J52" s="58">
        <f>I52</f>
        <v>385750</v>
      </c>
      <c r="K52" s="228">
        <f t="shared" si="24"/>
        <v>771500</v>
      </c>
      <c r="L52" s="58"/>
      <c r="M52" s="58"/>
      <c r="N52" s="58"/>
      <c r="O52" s="228">
        <f t="shared" si="45"/>
        <v>0</v>
      </c>
      <c r="P52" s="58"/>
      <c r="Q52" s="58"/>
      <c r="R52" s="58"/>
      <c r="S52" s="228">
        <f t="shared" si="46"/>
        <v>0</v>
      </c>
      <c r="T52" s="58"/>
      <c r="U52" s="246"/>
      <c r="V52" s="246"/>
      <c r="W52" s="239">
        <f>T52+U52+V52</f>
        <v>0</v>
      </c>
      <c r="AA52" s="128">
        <f>G52</f>
        <v>771500</v>
      </c>
      <c r="AD52" s="175"/>
      <c r="AE52" s="175"/>
      <c r="AF52" s="175"/>
      <c r="AG52" s="175"/>
      <c r="AH52" s="176"/>
      <c r="AI52" s="181"/>
      <c r="AJ52" s="175"/>
      <c r="AK52" s="175"/>
      <c r="AL52" s="175"/>
      <c r="AM52" s="176"/>
      <c r="AN52" s="318">
        <f t="shared" si="2"/>
        <v>0</v>
      </c>
    </row>
    <row r="53" spans="1:41">
      <c r="A53" s="366" t="s">
        <v>37</v>
      </c>
      <c r="B53" s="367"/>
      <c r="C53" s="367"/>
      <c r="D53" s="367"/>
      <c r="E53" s="368"/>
      <c r="F53" s="180" t="s">
        <v>38</v>
      </c>
      <c r="G53" s="284">
        <v>1000000</v>
      </c>
      <c r="H53" s="58"/>
      <c r="I53" s="58">
        <f t="shared" si="47"/>
        <v>500000</v>
      </c>
      <c r="J53" s="58">
        <v>500000</v>
      </c>
      <c r="K53" s="228">
        <f t="shared" si="24"/>
        <v>1000000</v>
      </c>
      <c r="L53" s="58"/>
      <c r="M53" s="58"/>
      <c r="N53" s="58"/>
      <c r="O53" s="228">
        <f t="shared" si="45"/>
        <v>0</v>
      </c>
      <c r="P53" s="58"/>
      <c r="Q53" s="58"/>
      <c r="R53" s="58"/>
      <c r="S53" s="228">
        <f t="shared" si="46"/>
        <v>0</v>
      </c>
      <c r="T53" s="246"/>
      <c r="U53" s="246"/>
      <c r="V53" s="246"/>
      <c r="W53" s="239">
        <f t="shared" ref="W53" si="48">T53+U53+V53</f>
        <v>0</v>
      </c>
      <c r="AB53" s="128">
        <f>G53</f>
        <v>1000000</v>
      </c>
      <c r="AD53" s="175"/>
      <c r="AE53" s="175"/>
      <c r="AF53" s="175"/>
      <c r="AG53" s="175"/>
      <c r="AH53" s="176"/>
      <c r="AI53" s="181"/>
      <c r="AJ53" s="175"/>
      <c r="AK53" s="175"/>
      <c r="AL53" s="175"/>
      <c r="AM53" s="176"/>
      <c r="AN53" s="318">
        <f t="shared" si="2"/>
        <v>0</v>
      </c>
    </row>
    <row r="54" spans="1:41">
      <c r="A54" s="336"/>
      <c r="B54" s="337"/>
      <c r="C54" s="337"/>
      <c r="D54" s="337"/>
      <c r="E54" s="338"/>
      <c r="F54" s="180"/>
      <c r="G54" s="284"/>
      <c r="H54" s="58"/>
      <c r="I54" s="58"/>
      <c r="J54" s="58"/>
      <c r="K54" s="228"/>
      <c r="L54" s="58"/>
      <c r="M54" s="58"/>
      <c r="N54" s="58"/>
      <c r="O54" s="228"/>
      <c r="P54" s="58"/>
      <c r="Q54" s="58"/>
      <c r="R54" s="58"/>
      <c r="S54" s="228"/>
      <c r="T54" s="246"/>
      <c r="U54" s="246"/>
      <c r="V54" s="246"/>
      <c r="W54" s="239"/>
      <c r="AD54" s="175"/>
      <c r="AE54" s="175"/>
      <c r="AF54" s="175"/>
      <c r="AG54" s="175"/>
      <c r="AH54" s="176"/>
      <c r="AI54" s="181"/>
      <c r="AJ54" s="175"/>
      <c r="AK54" s="175"/>
      <c r="AL54" s="175"/>
      <c r="AM54" s="176"/>
      <c r="AN54" s="318"/>
    </row>
    <row r="55" spans="1:41">
      <c r="A55" s="182"/>
      <c r="B55" s="183"/>
      <c r="C55" s="183"/>
      <c r="D55" s="183"/>
      <c r="E55" s="163"/>
      <c r="F55" s="180"/>
      <c r="G55" s="228"/>
      <c r="H55" s="58"/>
      <c r="I55" s="58"/>
      <c r="J55" s="58"/>
      <c r="K55" s="228"/>
      <c r="L55" s="58"/>
      <c r="M55" s="58"/>
      <c r="N55" s="58"/>
      <c r="O55" s="228"/>
      <c r="P55" s="58"/>
      <c r="Q55" s="58"/>
      <c r="R55" s="58"/>
      <c r="S55" s="228"/>
      <c r="T55" s="246"/>
      <c r="U55" s="246"/>
      <c r="V55" s="246"/>
      <c r="W55" s="239"/>
      <c r="AD55" s="175"/>
      <c r="AE55" s="175"/>
      <c r="AF55" s="175"/>
      <c r="AG55" s="175"/>
      <c r="AH55" s="176"/>
      <c r="AI55" s="181"/>
      <c r="AJ55" s="175"/>
      <c r="AK55" s="175"/>
      <c r="AL55" s="175"/>
      <c r="AM55" s="176"/>
      <c r="AN55" s="318">
        <f t="shared" si="2"/>
        <v>0</v>
      </c>
    </row>
    <row r="56" spans="1:41" s="185" customFormat="1">
      <c r="A56" s="177" t="s">
        <v>218</v>
      </c>
      <c r="B56" s="178" t="s">
        <v>43</v>
      </c>
      <c r="C56" s="178" t="s">
        <v>26</v>
      </c>
      <c r="D56" s="178" t="s">
        <v>53</v>
      </c>
      <c r="E56" s="179"/>
      <c r="F56" s="173" t="s">
        <v>54</v>
      </c>
      <c r="G56" s="228">
        <f>G57+G71+G83+G77+G89</f>
        <v>4486526101</v>
      </c>
      <c r="H56" s="35"/>
      <c r="I56" s="35"/>
      <c r="J56" s="35"/>
      <c r="K56" s="228">
        <f>K57+K71+K83+K77+K89</f>
        <v>1130780149.6666665</v>
      </c>
      <c r="L56" s="35"/>
      <c r="M56" s="35"/>
      <c r="N56" s="35"/>
      <c r="O56" s="228">
        <f>O57+O71+O83+O77+O89</f>
        <v>1130189816.6666667</v>
      </c>
      <c r="P56" s="35"/>
      <c r="Q56" s="35"/>
      <c r="R56" s="35"/>
      <c r="S56" s="228">
        <f>S57+S71+S83+S77+S89</f>
        <v>1130189816.6666667</v>
      </c>
      <c r="T56" s="238"/>
      <c r="U56" s="238"/>
      <c r="V56" s="238"/>
      <c r="W56" s="239">
        <f>W57+W71+W83+W77+W89</f>
        <v>1095366317.6666667</v>
      </c>
      <c r="AD56" s="167" t="e">
        <f>AD57+AD71+#REF!</f>
        <v>#REF!</v>
      </c>
      <c r="AE56" s="167"/>
      <c r="AF56" s="167"/>
      <c r="AG56" s="167"/>
      <c r="AH56" s="169"/>
      <c r="AI56" s="170" t="e">
        <f>AI57+AI71+#REF!</f>
        <v>#REF!</v>
      </c>
      <c r="AJ56" s="167" t="e">
        <f>AJ57+AJ71+#REF!</f>
        <v>#REF!</v>
      </c>
      <c r="AK56" s="167" t="e">
        <f>AK57+AK71+#REF!</f>
        <v>#REF!</v>
      </c>
      <c r="AL56" s="167" t="e">
        <f>AL57+AL71+#REF!</f>
        <v>#REF!</v>
      </c>
      <c r="AM56" s="169" t="e">
        <f>AM57+AM71+#REF!</f>
        <v>#REF!</v>
      </c>
      <c r="AN56" s="318">
        <f t="shared" si="2"/>
        <v>0.33333349227905273</v>
      </c>
      <c r="AO56" s="128"/>
    </row>
    <row r="57" spans="1:41">
      <c r="A57" s="177" t="s">
        <v>218</v>
      </c>
      <c r="B57" s="178" t="s">
        <v>43</v>
      </c>
      <c r="C57" s="178" t="s">
        <v>26</v>
      </c>
      <c r="D57" s="178" t="s">
        <v>53</v>
      </c>
      <c r="E57" s="184" t="s">
        <v>26</v>
      </c>
      <c r="F57" s="173" t="s">
        <v>55</v>
      </c>
      <c r="G57" s="228">
        <f>SUM(G58:G69)</f>
        <v>4365251201</v>
      </c>
      <c r="H57" s="247"/>
      <c r="I57" s="247"/>
      <c r="J57" s="247"/>
      <c r="K57" s="228">
        <f>SUM(K58:K69)</f>
        <v>1091315549.6666665</v>
      </c>
      <c r="L57" s="35"/>
      <c r="M57" s="35"/>
      <c r="N57" s="35"/>
      <c r="O57" s="228">
        <f>SUM(O58:O69)</f>
        <v>1091315550</v>
      </c>
      <c r="P57" s="35"/>
      <c r="Q57" s="35"/>
      <c r="R57" s="35"/>
      <c r="S57" s="228">
        <f>SUM(S58:S69)</f>
        <v>1091315550</v>
      </c>
      <c r="T57" s="35"/>
      <c r="U57" s="35"/>
      <c r="V57" s="35"/>
      <c r="W57" s="239">
        <f>SUM(W58:W69)</f>
        <v>1091304551</v>
      </c>
      <c r="AD57" s="167">
        <f>SUM(AD58:AD69)</f>
        <v>0</v>
      </c>
      <c r="AE57" s="186"/>
      <c r="AF57" s="186"/>
      <c r="AG57" s="186"/>
      <c r="AH57" s="187"/>
      <c r="AI57" s="170">
        <f>SUM(AI58:AI69)</f>
        <v>4591479652</v>
      </c>
      <c r="AJ57" s="167">
        <f>SUM(AJ58:AJ69)</f>
        <v>854715828</v>
      </c>
      <c r="AK57" s="167">
        <f>SUM(AK58:AK69)</f>
        <v>828717772</v>
      </c>
      <c r="AL57" s="167">
        <f>SUM(AL58:AL69)</f>
        <v>2062029022</v>
      </c>
      <c r="AM57" s="169">
        <f>SUM(AM58:AM69)</f>
        <v>846017030</v>
      </c>
      <c r="AN57" s="318">
        <f t="shared" si="2"/>
        <v>0.33333349227905273</v>
      </c>
      <c r="AO57" s="128">
        <f>AN57-G57</f>
        <v>-4365251200.666666</v>
      </c>
    </row>
    <row r="58" spans="1:41">
      <c r="A58" s="286"/>
      <c r="B58" s="287"/>
      <c r="C58" s="287"/>
      <c r="D58" s="287"/>
      <c r="E58" s="321" t="s">
        <v>56</v>
      </c>
      <c r="F58" s="309" t="s">
        <v>57</v>
      </c>
      <c r="G58" s="284">
        <v>2916615332</v>
      </c>
      <c r="H58" s="290">
        <f>G58/12</f>
        <v>243051277.66666666</v>
      </c>
      <c r="I58" s="290">
        <v>243051278</v>
      </c>
      <c r="J58" s="290">
        <v>243051278</v>
      </c>
      <c r="K58" s="322">
        <f>H58+I58+J58</f>
        <v>729153833.66666663</v>
      </c>
      <c r="L58" s="290">
        <v>243051278</v>
      </c>
      <c r="M58" s="290">
        <v>243051278</v>
      </c>
      <c r="N58" s="290">
        <v>243051278</v>
      </c>
      <c r="O58" s="322">
        <f>L58+M58+N58</f>
        <v>729153834</v>
      </c>
      <c r="P58" s="290">
        <v>243051278</v>
      </c>
      <c r="Q58" s="290">
        <v>243051278</v>
      </c>
      <c r="R58" s="290">
        <v>243051278</v>
      </c>
      <c r="S58" s="322">
        <f>P58+Q58+R58</f>
        <v>729153834</v>
      </c>
      <c r="T58" s="290">
        <v>243051278</v>
      </c>
      <c r="U58" s="290">
        <v>243051278</v>
      </c>
      <c r="V58" s="290">
        <v>243051274</v>
      </c>
      <c r="W58" s="359">
        <f>T58+U58+V58</f>
        <v>729153830</v>
      </c>
      <c r="AC58" s="128">
        <f t="shared" ref="AC58:AC69" si="49">G58</f>
        <v>2916615332</v>
      </c>
      <c r="AD58" s="175"/>
      <c r="AE58" s="188"/>
      <c r="AF58" s="189"/>
      <c r="AG58" s="189"/>
      <c r="AH58" s="190"/>
      <c r="AI58" s="181">
        <f>AJ58+AK58+AL58+AM58</f>
        <v>3019821060</v>
      </c>
      <c r="AJ58" s="191">
        <v>656935700</v>
      </c>
      <c r="AK58" s="191">
        <v>645731800</v>
      </c>
      <c r="AL58" s="191">
        <v>1260055400</v>
      </c>
      <c r="AM58" s="192">
        <v>457098160</v>
      </c>
      <c r="AN58" s="318">
        <f t="shared" si="2"/>
        <v>0.33333349227905273</v>
      </c>
    </row>
    <row r="59" spans="1:41">
      <c r="A59" s="286"/>
      <c r="B59" s="287"/>
      <c r="C59" s="287"/>
      <c r="D59" s="287"/>
      <c r="E59" s="321" t="s">
        <v>58</v>
      </c>
      <c r="F59" s="309" t="s">
        <v>59</v>
      </c>
      <c r="G59" s="284">
        <v>260512388</v>
      </c>
      <c r="H59" s="290">
        <f t="shared" ref="H59:H69" si="50">G59/12</f>
        <v>21709365.666666668</v>
      </c>
      <c r="I59" s="290">
        <v>21709366</v>
      </c>
      <c r="J59" s="290">
        <v>21709366</v>
      </c>
      <c r="K59" s="322">
        <f t="shared" ref="K59:K69" si="51">H59+I59+J59</f>
        <v>65128097.666666672</v>
      </c>
      <c r="L59" s="290">
        <v>21709366</v>
      </c>
      <c r="M59" s="290">
        <v>21709366</v>
      </c>
      <c r="N59" s="290">
        <v>21709366</v>
      </c>
      <c r="O59" s="322">
        <f t="shared" ref="O59:O69" si="52">L59+M59+N59</f>
        <v>65128098</v>
      </c>
      <c r="P59" s="290">
        <v>21709366</v>
      </c>
      <c r="Q59" s="290">
        <v>21709366</v>
      </c>
      <c r="R59" s="290">
        <v>21709366</v>
      </c>
      <c r="S59" s="322">
        <f t="shared" ref="S59:S69" si="53">P59+Q59+R59</f>
        <v>65128098</v>
      </c>
      <c r="T59" s="290">
        <v>21709366</v>
      </c>
      <c r="U59" s="290">
        <v>21709366</v>
      </c>
      <c r="V59" s="290">
        <v>21709362</v>
      </c>
      <c r="W59" s="359">
        <f t="shared" ref="W59:W69" si="54">T59+U59+V59</f>
        <v>65128094</v>
      </c>
      <c r="AC59" s="128">
        <f t="shared" si="49"/>
        <v>260512388</v>
      </c>
      <c r="AD59" s="175"/>
      <c r="AE59" s="188"/>
      <c r="AF59" s="189"/>
      <c r="AG59" s="189"/>
      <c r="AH59" s="190"/>
      <c r="AI59" s="181">
        <f t="shared" ref="AI59:AI69" si="55">AJ59+AK59+AL59+AM59</f>
        <v>280728690</v>
      </c>
      <c r="AJ59" s="191">
        <v>59095588</v>
      </c>
      <c r="AK59" s="191">
        <v>58810608</v>
      </c>
      <c r="AL59" s="191">
        <v>117616876</v>
      </c>
      <c r="AM59" s="192">
        <v>45205618</v>
      </c>
      <c r="AN59" s="318">
        <f t="shared" si="2"/>
        <v>0.33333331346511841</v>
      </c>
    </row>
    <row r="60" spans="1:41">
      <c r="A60" s="286"/>
      <c r="B60" s="287"/>
      <c r="C60" s="287"/>
      <c r="D60" s="287"/>
      <c r="E60" s="321" t="s">
        <v>60</v>
      </c>
      <c r="F60" s="309" t="s">
        <v>61</v>
      </c>
      <c r="G60" s="284">
        <v>54181125</v>
      </c>
      <c r="H60" s="290">
        <f t="shared" si="50"/>
        <v>4515093.75</v>
      </c>
      <c r="I60" s="290">
        <v>4515094</v>
      </c>
      <c r="J60" s="290">
        <v>4515094</v>
      </c>
      <c r="K60" s="322">
        <f t="shared" si="51"/>
        <v>13545281.75</v>
      </c>
      <c r="L60" s="290">
        <v>4515094</v>
      </c>
      <c r="M60" s="290">
        <v>4515094</v>
      </c>
      <c r="N60" s="290">
        <v>4515094</v>
      </c>
      <c r="O60" s="322">
        <f>L60+M60+N60</f>
        <v>13545282</v>
      </c>
      <c r="P60" s="290">
        <v>4515094</v>
      </c>
      <c r="Q60" s="290">
        <v>4515094</v>
      </c>
      <c r="R60" s="290">
        <v>4515094</v>
      </c>
      <c r="S60" s="322">
        <f>P60+Q60+R60</f>
        <v>13545282</v>
      </c>
      <c r="T60" s="290">
        <v>4515094</v>
      </c>
      <c r="U60" s="290">
        <v>4515094</v>
      </c>
      <c r="V60" s="290">
        <v>4515091</v>
      </c>
      <c r="W60" s="359">
        <f>T60+U60+V60</f>
        <v>13545279</v>
      </c>
      <c r="AC60" s="128">
        <f t="shared" si="49"/>
        <v>54181125</v>
      </c>
      <c r="AD60" s="175"/>
      <c r="AE60" s="188"/>
      <c r="AF60" s="189"/>
      <c r="AG60" s="189"/>
      <c r="AH60" s="190"/>
      <c r="AI60" s="181">
        <f t="shared" si="55"/>
        <v>94672125</v>
      </c>
      <c r="AJ60" s="191">
        <v>22815000</v>
      </c>
      <c r="AK60" s="191">
        <v>19035000</v>
      </c>
      <c r="AL60" s="191">
        <v>38070000</v>
      </c>
      <c r="AM60" s="192">
        <v>14752125</v>
      </c>
      <c r="AN60" s="318">
        <f>G60-K60-O60-S60-W60</f>
        <v>0.25</v>
      </c>
    </row>
    <row r="61" spans="1:41">
      <c r="A61" s="286"/>
      <c r="B61" s="287"/>
      <c r="C61" s="287"/>
      <c r="D61" s="287"/>
      <c r="E61" s="321" t="s">
        <v>62</v>
      </c>
      <c r="F61" s="309" t="s">
        <v>63</v>
      </c>
      <c r="G61" s="284">
        <v>93489000</v>
      </c>
      <c r="H61" s="290">
        <f t="shared" si="50"/>
        <v>7790750</v>
      </c>
      <c r="I61" s="290">
        <v>7790750</v>
      </c>
      <c r="J61" s="290">
        <v>7790750</v>
      </c>
      <c r="K61" s="322">
        <f t="shared" si="51"/>
        <v>23372250</v>
      </c>
      <c r="L61" s="290">
        <v>7790750</v>
      </c>
      <c r="M61" s="290">
        <v>7790750</v>
      </c>
      <c r="N61" s="290">
        <v>7790750</v>
      </c>
      <c r="O61" s="322">
        <f t="shared" si="52"/>
        <v>23372250</v>
      </c>
      <c r="P61" s="290">
        <v>7790750</v>
      </c>
      <c r="Q61" s="290">
        <v>7790750</v>
      </c>
      <c r="R61" s="290">
        <v>7790750</v>
      </c>
      <c r="S61" s="322">
        <f t="shared" si="53"/>
        <v>23372250</v>
      </c>
      <c r="T61" s="290">
        <v>7790750</v>
      </c>
      <c r="U61" s="290">
        <v>7790750</v>
      </c>
      <c r="V61" s="290">
        <v>7790750</v>
      </c>
      <c r="W61" s="359">
        <f t="shared" si="54"/>
        <v>23372250</v>
      </c>
      <c r="AC61" s="128">
        <f t="shared" si="49"/>
        <v>93489000</v>
      </c>
      <c r="AD61" s="175"/>
      <c r="AE61" s="188"/>
      <c r="AF61" s="189"/>
      <c r="AG61" s="189"/>
      <c r="AH61" s="190"/>
      <c r="AI61" s="181">
        <f t="shared" si="55"/>
        <v>52368500</v>
      </c>
      <c r="AJ61" s="191">
        <v>7560000</v>
      </c>
      <c r="AK61" s="191">
        <v>11340000</v>
      </c>
      <c r="AL61" s="191">
        <v>19980000</v>
      </c>
      <c r="AM61" s="192">
        <v>13488500</v>
      </c>
      <c r="AN61" s="318">
        <f>G61-K61-O61-S61-W61</f>
        <v>0</v>
      </c>
    </row>
    <row r="62" spans="1:41">
      <c r="A62" s="286"/>
      <c r="B62" s="287"/>
      <c r="C62" s="287"/>
      <c r="D62" s="287"/>
      <c r="E62" s="321" t="s">
        <v>64</v>
      </c>
      <c r="F62" s="309" t="s">
        <v>65</v>
      </c>
      <c r="G62" s="284">
        <v>113843250</v>
      </c>
      <c r="H62" s="290">
        <f t="shared" si="50"/>
        <v>9486937.5</v>
      </c>
      <c r="I62" s="290">
        <v>9486938</v>
      </c>
      <c r="J62" s="290">
        <v>9486938</v>
      </c>
      <c r="K62" s="322">
        <f t="shared" si="51"/>
        <v>28460813.5</v>
      </c>
      <c r="L62" s="290">
        <v>9486938</v>
      </c>
      <c r="M62" s="290">
        <v>9486938</v>
      </c>
      <c r="N62" s="290">
        <v>9486938</v>
      </c>
      <c r="O62" s="322">
        <f t="shared" si="52"/>
        <v>28460814</v>
      </c>
      <c r="P62" s="290">
        <v>9486938</v>
      </c>
      <c r="Q62" s="290">
        <v>9486938</v>
      </c>
      <c r="R62" s="290">
        <v>9486938</v>
      </c>
      <c r="S62" s="322">
        <f t="shared" si="53"/>
        <v>28460814</v>
      </c>
      <c r="T62" s="290">
        <v>9486938</v>
      </c>
      <c r="U62" s="290">
        <v>9486938</v>
      </c>
      <c r="V62" s="290">
        <v>9486932</v>
      </c>
      <c r="W62" s="359">
        <f t="shared" si="54"/>
        <v>28460808</v>
      </c>
      <c r="AC62" s="128">
        <f t="shared" si="49"/>
        <v>113843250</v>
      </c>
      <c r="AD62" s="175"/>
      <c r="AE62" s="188"/>
      <c r="AF62" s="189"/>
      <c r="AG62" s="189"/>
      <c r="AH62" s="190"/>
      <c r="AI62" s="181">
        <f t="shared" si="55"/>
        <v>136007625</v>
      </c>
      <c r="AJ62" s="191">
        <v>29535000</v>
      </c>
      <c r="AK62" s="191">
        <v>28610000</v>
      </c>
      <c r="AL62" s="191">
        <v>55710000</v>
      </c>
      <c r="AM62" s="192">
        <v>22152625</v>
      </c>
      <c r="AN62" s="318">
        <f t="shared" si="2"/>
        <v>0.5</v>
      </c>
    </row>
    <row r="63" spans="1:41">
      <c r="A63" s="286"/>
      <c r="B63" s="287"/>
      <c r="C63" s="287"/>
      <c r="D63" s="287"/>
      <c r="E63" s="321" t="s">
        <v>66</v>
      </c>
      <c r="F63" s="309" t="s">
        <v>67</v>
      </c>
      <c r="G63" s="284">
        <v>155636373</v>
      </c>
      <c r="H63" s="290">
        <v>12970614</v>
      </c>
      <c r="I63" s="290">
        <v>12970614</v>
      </c>
      <c r="J63" s="290">
        <v>12970614</v>
      </c>
      <c r="K63" s="322">
        <f t="shared" si="51"/>
        <v>38911842</v>
      </c>
      <c r="L63" s="290">
        <v>12970614</v>
      </c>
      <c r="M63" s="290">
        <v>12970614</v>
      </c>
      <c r="N63" s="290">
        <v>12970614</v>
      </c>
      <c r="O63" s="322">
        <f t="shared" si="52"/>
        <v>38911842</v>
      </c>
      <c r="P63" s="290">
        <v>12970614</v>
      </c>
      <c r="Q63" s="290">
        <v>12970614</v>
      </c>
      <c r="R63" s="290">
        <v>12970614</v>
      </c>
      <c r="S63" s="322">
        <f t="shared" si="53"/>
        <v>38911842</v>
      </c>
      <c r="T63" s="290">
        <v>12970614</v>
      </c>
      <c r="U63" s="290">
        <v>12970614</v>
      </c>
      <c r="V63" s="290">
        <v>12959619</v>
      </c>
      <c r="W63" s="359">
        <f t="shared" si="54"/>
        <v>38900847</v>
      </c>
      <c r="AC63" s="128">
        <f t="shared" si="49"/>
        <v>155636373</v>
      </c>
      <c r="AD63" s="175"/>
      <c r="AE63" s="188"/>
      <c r="AF63" s="189"/>
      <c r="AG63" s="189"/>
      <c r="AH63" s="190"/>
      <c r="AI63" s="181">
        <f t="shared" si="55"/>
        <v>190909983</v>
      </c>
      <c r="AJ63" s="191">
        <v>40700040</v>
      </c>
      <c r="AK63" s="191">
        <v>40048260</v>
      </c>
      <c r="AL63" s="191">
        <v>79299900</v>
      </c>
      <c r="AM63" s="192">
        <v>30861783</v>
      </c>
      <c r="AN63" s="318">
        <f>G63-K63-O63-S63-W63</f>
        <v>0</v>
      </c>
    </row>
    <row r="64" spans="1:41">
      <c r="A64" s="286"/>
      <c r="B64" s="287"/>
      <c r="C64" s="287"/>
      <c r="D64" s="287"/>
      <c r="E64" s="321" t="s">
        <v>68</v>
      </c>
      <c r="F64" s="309" t="s">
        <v>69</v>
      </c>
      <c r="G64" s="284">
        <v>4304488</v>
      </c>
      <c r="H64" s="290">
        <f t="shared" si="50"/>
        <v>358707.33333333331</v>
      </c>
      <c r="I64" s="290">
        <v>358707</v>
      </c>
      <c r="J64" s="290">
        <v>358707</v>
      </c>
      <c r="K64" s="322">
        <f t="shared" si="51"/>
        <v>1076121.3333333333</v>
      </c>
      <c r="L64" s="290">
        <v>358707</v>
      </c>
      <c r="M64" s="290">
        <v>358707</v>
      </c>
      <c r="N64" s="290">
        <v>358707</v>
      </c>
      <c r="O64" s="322">
        <f t="shared" si="52"/>
        <v>1076121</v>
      </c>
      <c r="P64" s="290">
        <v>358707</v>
      </c>
      <c r="Q64" s="290">
        <v>358707</v>
      </c>
      <c r="R64" s="290">
        <v>358707</v>
      </c>
      <c r="S64" s="322">
        <f t="shared" si="53"/>
        <v>1076121</v>
      </c>
      <c r="T64" s="290">
        <v>358707</v>
      </c>
      <c r="U64" s="290">
        <v>358707</v>
      </c>
      <c r="V64" s="290">
        <v>358711</v>
      </c>
      <c r="W64" s="359">
        <f t="shared" si="54"/>
        <v>1076125</v>
      </c>
      <c r="AC64" s="128">
        <f t="shared" si="49"/>
        <v>4304488</v>
      </c>
      <c r="AD64" s="175"/>
      <c r="AE64" s="188"/>
      <c r="AF64" s="189"/>
      <c r="AG64" s="189"/>
      <c r="AH64" s="190"/>
      <c r="AI64" s="181">
        <f t="shared" si="55"/>
        <v>4048392</v>
      </c>
      <c r="AJ64" s="191">
        <v>721124</v>
      </c>
      <c r="AK64" s="191">
        <v>697578</v>
      </c>
      <c r="AL64" s="191">
        <v>1341886</v>
      </c>
      <c r="AM64" s="192">
        <v>1287804</v>
      </c>
      <c r="AN64" s="318">
        <f t="shared" si="2"/>
        <v>-0.33333333302289248</v>
      </c>
    </row>
    <row r="65" spans="1:42">
      <c r="A65" s="286"/>
      <c r="B65" s="287"/>
      <c r="C65" s="287"/>
      <c r="D65" s="287"/>
      <c r="E65" s="321" t="s">
        <v>70</v>
      </c>
      <c r="F65" s="309" t="s">
        <v>71</v>
      </c>
      <c r="G65" s="284">
        <v>45249</v>
      </c>
      <c r="H65" s="290">
        <f t="shared" si="50"/>
        <v>3770.75</v>
      </c>
      <c r="I65" s="290">
        <v>3771</v>
      </c>
      <c r="J65" s="290">
        <v>3771</v>
      </c>
      <c r="K65" s="322">
        <f t="shared" si="51"/>
        <v>11312.75</v>
      </c>
      <c r="L65" s="290">
        <v>3771</v>
      </c>
      <c r="M65" s="290">
        <v>3771</v>
      </c>
      <c r="N65" s="290">
        <v>3771</v>
      </c>
      <c r="O65" s="322">
        <f t="shared" si="52"/>
        <v>11313</v>
      </c>
      <c r="P65" s="290">
        <v>3771</v>
      </c>
      <c r="Q65" s="290">
        <v>3771</v>
      </c>
      <c r="R65" s="290">
        <v>3771</v>
      </c>
      <c r="S65" s="322">
        <f t="shared" si="53"/>
        <v>11313</v>
      </c>
      <c r="T65" s="290">
        <v>3770</v>
      </c>
      <c r="U65" s="290">
        <v>3770</v>
      </c>
      <c r="V65" s="290">
        <v>3770</v>
      </c>
      <c r="W65" s="359">
        <f>T65+U65+V65</f>
        <v>11310</v>
      </c>
      <c r="AC65" s="128">
        <f t="shared" si="49"/>
        <v>45249</v>
      </c>
      <c r="AD65" s="175"/>
      <c r="AE65" s="193"/>
      <c r="AF65" s="194"/>
      <c r="AG65" s="194"/>
      <c r="AH65" s="195"/>
      <c r="AI65" s="181">
        <f t="shared" si="55"/>
        <v>142631</v>
      </c>
      <c r="AJ65" s="196">
        <v>9104</v>
      </c>
      <c r="AK65" s="196">
        <v>9617</v>
      </c>
      <c r="AL65" s="196">
        <v>17564</v>
      </c>
      <c r="AM65" s="197">
        <v>106346</v>
      </c>
      <c r="AN65" s="318">
        <f t="shared" si="2"/>
        <v>0.25</v>
      </c>
    </row>
    <row r="66" spans="1:42">
      <c r="A66" s="286"/>
      <c r="B66" s="287"/>
      <c r="C66" s="287"/>
      <c r="D66" s="287"/>
      <c r="E66" s="321" t="s">
        <v>72</v>
      </c>
      <c r="F66" s="309" t="s">
        <v>73</v>
      </c>
      <c r="G66" s="284">
        <v>137545607</v>
      </c>
      <c r="H66" s="290">
        <f t="shared" si="50"/>
        <v>11462133.916666666</v>
      </c>
      <c r="I66" s="290">
        <v>11462134</v>
      </c>
      <c r="J66" s="290">
        <v>11462134</v>
      </c>
      <c r="K66" s="322">
        <f t="shared" si="51"/>
        <v>34386401.916666664</v>
      </c>
      <c r="L66" s="290">
        <v>11462134</v>
      </c>
      <c r="M66" s="290">
        <v>11462134</v>
      </c>
      <c r="N66" s="290">
        <v>11462134</v>
      </c>
      <c r="O66" s="322">
        <f t="shared" si="52"/>
        <v>34386402</v>
      </c>
      <c r="P66" s="290">
        <v>11462134</v>
      </c>
      <c r="Q66" s="290">
        <v>11462134</v>
      </c>
      <c r="R66" s="290">
        <v>11462134</v>
      </c>
      <c r="S66" s="322">
        <f t="shared" si="53"/>
        <v>34386402</v>
      </c>
      <c r="T66" s="290">
        <v>11462134</v>
      </c>
      <c r="U66" s="290">
        <v>11462134</v>
      </c>
      <c r="V66" s="290">
        <v>11462133</v>
      </c>
      <c r="W66" s="359">
        <f t="shared" si="54"/>
        <v>34386401</v>
      </c>
      <c r="AC66" s="128">
        <f t="shared" si="49"/>
        <v>137545607</v>
      </c>
      <c r="AD66" s="175"/>
      <c r="AE66" s="188"/>
      <c r="AF66" s="189"/>
      <c r="AG66" s="189"/>
      <c r="AH66" s="190"/>
      <c r="AI66" s="181">
        <f t="shared" si="55"/>
        <v>198662780</v>
      </c>
      <c r="AJ66" s="191">
        <v>31037645</v>
      </c>
      <c r="AK66" s="191">
        <v>20311004</v>
      </c>
      <c r="AL66" s="191">
        <v>64371716</v>
      </c>
      <c r="AM66" s="192">
        <v>82942415</v>
      </c>
      <c r="AN66" s="318">
        <f t="shared" si="2"/>
        <v>8.3333343267440796E-2</v>
      </c>
    </row>
    <row r="67" spans="1:42">
      <c r="A67" s="286"/>
      <c r="B67" s="287"/>
      <c r="C67" s="287"/>
      <c r="D67" s="287"/>
      <c r="E67" s="321" t="s">
        <v>74</v>
      </c>
      <c r="F67" s="309" t="s">
        <v>75</v>
      </c>
      <c r="G67" s="284">
        <v>6999820</v>
      </c>
      <c r="H67" s="290">
        <f t="shared" si="50"/>
        <v>583318.33333333337</v>
      </c>
      <c r="I67" s="290">
        <v>583318</v>
      </c>
      <c r="J67" s="290">
        <v>583318</v>
      </c>
      <c r="K67" s="322">
        <f t="shared" si="51"/>
        <v>1749954.3333333335</v>
      </c>
      <c r="L67" s="290">
        <v>583318</v>
      </c>
      <c r="M67" s="290">
        <v>583318</v>
      </c>
      <c r="N67" s="290">
        <v>583318</v>
      </c>
      <c r="O67" s="322">
        <f t="shared" si="52"/>
        <v>1749954</v>
      </c>
      <c r="P67" s="290">
        <v>583318</v>
      </c>
      <c r="Q67" s="290">
        <v>583318</v>
      </c>
      <c r="R67" s="290">
        <v>583318</v>
      </c>
      <c r="S67" s="322">
        <f t="shared" si="53"/>
        <v>1749954</v>
      </c>
      <c r="T67" s="290">
        <v>583318</v>
      </c>
      <c r="U67" s="290">
        <v>583318</v>
      </c>
      <c r="V67" s="290">
        <v>583322</v>
      </c>
      <c r="W67" s="359">
        <f t="shared" si="54"/>
        <v>1749958</v>
      </c>
      <c r="AC67" s="128">
        <f t="shared" si="49"/>
        <v>6999820</v>
      </c>
      <c r="AD67" s="175"/>
      <c r="AE67" s="188"/>
      <c r="AF67" s="189"/>
      <c r="AG67" s="189"/>
      <c r="AH67" s="190"/>
      <c r="AI67" s="181">
        <f t="shared" si="55"/>
        <v>6620500</v>
      </c>
      <c r="AJ67" s="191">
        <v>1576667</v>
      </c>
      <c r="AK67" s="191">
        <v>1030980</v>
      </c>
      <c r="AL67" s="191">
        <v>2507810</v>
      </c>
      <c r="AM67" s="192">
        <v>1505043</v>
      </c>
      <c r="AN67" s="318">
        <f t="shared" si="2"/>
        <v>-0.33333333395421505</v>
      </c>
    </row>
    <row r="68" spans="1:42">
      <c r="A68" s="286"/>
      <c r="B68" s="287"/>
      <c r="C68" s="287"/>
      <c r="D68" s="287"/>
      <c r="E68" s="321" t="s">
        <v>76</v>
      </c>
      <c r="F68" s="309" t="s">
        <v>77</v>
      </c>
      <c r="G68" s="284">
        <v>20999705</v>
      </c>
      <c r="H68" s="290">
        <f t="shared" si="50"/>
        <v>1749975.4166666667</v>
      </c>
      <c r="I68" s="290">
        <v>1749975</v>
      </c>
      <c r="J68" s="290">
        <v>1749975</v>
      </c>
      <c r="K68" s="322">
        <f t="shared" si="51"/>
        <v>5249925.416666667</v>
      </c>
      <c r="L68" s="290">
        <v>1749975</v>
      </c>
      <c r="M68" s="290">
        <v>1749975</v>
      </c>
      <c r="N68" s="290">
        <v>1749975</v>
      </c>
      <c r="O68" s="322">
        <f t="shared" si="52"/>
        <v>5249925</v>
      </c>
      <c r="P68" s="290">
        <v>1749975</v>
      </c>
      <c r="Q68" s="290">
        <v>1749975</v>
      </c>
      <c r="R68" s="290">
        <v>1749975</v>
      </c>
      <c r="S68" s="322">
        <f t="shared" si="53"/>
        <v>5249925</v>
      </c>
      <c r="T68" s="290">
        <v>1749975</v>
      </c>
      <c r="U68" s="290">
        <v>1749975</v>
      </c>
      <c r="V68" s="290">
        <v>1749980</v>
      </c>
      <c r="W68" s="359">
        <f t="shared" si="54"/>
        <v>5249930</v>
      </c>
      <c r="AC68" s="128">
        <f t="shared" si="49"/>
        <v>20999705</v>
      </c>
      <c r="AD68" s="175"/>
      <c r="AE68" s="188"/>
      <c r="AF68" s="189"/>
      <c r="AG68" s="189"/>
      <c r="AH68" s="190"/>
      <c r="AI68" s="181">
        <f t="shared" si="55"/>
        <v>19261415</v>
      </c>
      <c r="AJ68" s="191">
        <v>4729960</v>
      </c>
      <c r="AK68" s="191">
        <v>3092925</v>
      </c>
      <c r="AL68" s="191">
        <v>7523406</v>
      </c>
      <c r="AM68" s="192">
        <v>3915124</v>
      </c>
      <c r="AN68" s="318">
        <f t="shared" si="2"/>
        <v>-0.4166666679084301</v>
      </c>
    </row>
    <row r="69" spans="1:42">
      <c r="A69" s="286"/>
      <c r="B69" s="287"/>
      <c r="C69" s="287"/>
      <c r="D69" s="287"/>
      <c r="E69" s="321" t="s">
        <v>78</v>
      </c>
      <c r="F69" s="309" t="s">
        <v>79</v>
      </c>
      <c r="G69" s="284">
        <v>601078864</v>
      </c>
      <c r="H69" s="290">
        <f t="shared" si="50"/>
        <v>50089905.333333336</v>
      </c>
      <c r="I69" s="290">
        <v>50089905</v>
      </c>
      <c r="J69" s="290">
        <v>50089905</v>
      </c>
      <c r="K69" s="322">
        <f t="shared" si="51"/>
        <v>150269715.33333334</v>
      </c>
      <c r="L69" s="290">
        <v>50089905</v>
      </c>
      <c r="M69" s="290">
        <v>50089905</v>
      </c>
      <c r="N69" s="290">
        <v>50089905</v>
      </c>
      <c r="O69" s="322">
        <f t="shared" si="52"/>
        <v>150269715</v>
      </c>
      <c r="P69" s="290">
        <v>50089905</v>
      </c>
      <c r="Q69" s="290">
        <v>50089905</v>
      </c>
      <c r="R69" s="290">
        <v>50089905</v>
      </c>
      <c r="S69" s="322">
        <f t="shared" si="53"/>
        <v>150269715</v>
      </c>
      <c r="T69" s="290">
        <v>50089905</v>
      </c>
      <c r="U69" s="290">
        <v>50089905</v>
      </c>
      <c r="V69" s="290">
        <v>50089909</v>
      </c>
      <c r="W69" s="359">
        <f t="shared" si="54"/>
        <v>150269719</v>
      </c>
      <c r="AC69" s="128">
        <f t="shared" si="49"/>
        <v>601078864</v>
      </c>
      <c r="AD69" s="175"/>
      <c r="AE69" s="188"/>
      <c r="AF69" s="189"/>
      <c r="AG69" s="189"/>
      <c r="AH69" s="190"/>
      <c r="AI69" s="181">
        <f t="shared" si="55"/>
        <v>588235951</v>
      </c>
      <c r="AJ69" s="191">
        <v>0</v>
      </c>
      <c r="AK69" s="191">
        <v>0</v>
      </c>
      <c r="AL69" s="191">
        <v>415534464</v>
      </c>
      <c r="AM69" s="192">
        <v>172701487</v>
      </c>
      <c r="AN69" s="318">
        <f t="shared" si="2"/>
        <v>-0.33333337306976318</v>
      </c>
    </row>
    <row r="70" spans="1:42">
      <c r="A70" s="366"/>
      <c r="B70" s="367"/>
      <c r="C70" s="367"/>
      <c r="D70" s="367"/>
      <c r="E70" s="368"/>
      <c r="F70" s="180"/>
      <c r="G70" s="284"/>
      <c r="H70" s="230"/>
      <c r="I70" s="230"/>
      <c r="J70" s="230"/>
      <c r="K70" s="229"/>
      <c r="L70" s="230"/>
      <c r="M70" s="230"/>
      <c r="N70" s="230"/>
      <c r="O70" s="229"/>
      <c r="P70" s="230"/>
      <c r="Q70" s="230"/>
      <c r="R70" s="230"/>
      <c r="S70" s="229"/>
      <c r="T70" s="252"/>
      <c r="U70" s="252"/>
      <c r="V70" s="252"/>
      <c r="W70" s="253"/>
      <c r="AD70" s="175"/>
      <c r="AE70" s="155"/>
      <c r="AF70" s="155"/>
      <c r="AG70" s="155"/>
      <c r="AH70" s="156"/>
      <c r="AI70" s="181"/>
      <c r="AJ70" s="175"/>
      <c r="AK70" s="175"/>
      <c r="AL70" s="175"/>
      <c r="AM70" s="176"/>
      <c r="AN70" s="318">
        <f t="shared" si="2"/>
        <v>0</v>
      </c>
      <c r="AO70" s="128">
        <f>AN70-G70</f>
        <v>0</v>
      </c>
    </row>
    <row r="71" spans="1:42" ht="25.5">
      <c r="A71" s="177" t="s">
        <v>218</v>
      </c>
      <c r="B71" s="178" t="s">
        <v>43</v>
      </c>
      <c r="C71" s="178" t="s">
        <v>26</v>
      </c>
      <c r="D71" s="178" t="s">
        <v>53</v>
      </c>
      <c r="E71" s="184" t="s">
        <v>45</v>
      </c>
      <c r="F71" s="173" t="s">
        <v>80</v>
      </c>
      <c r="G71" s="228">
        <f>SUM(G72:G75)</f>
        <v>110434400</v>
      </c>
      <c r="H71" s="35"/>
      <c r="I71" s="35"/>
      <c r="J71" s="35"/>
      <c r="K71" s="228">
        <f>SUM(K72:K75)</f>
        <v>36351100</v>
      </c>
      <c r="L71" s="58"/>
      <c r="M71" s="58"/>
      <c r="N71" s="58"/>
      <c r="O71" s="228">
        <f>SUM(O72:O75)</f>
        <v>36351100</v>
      </c>
      <c r="P71" s="58"/>
      <c r="Q71" s="58"/>
      <c r="R71" s="58"/>
      <c r="S71" s="228">
        <f>SUM(S72:S75)</f>
        <v>36351100</v>
      </c>
      <c r="T71" s="246"/>
      <c r="U71" s="246"/>
      <c r="V71" s="246"/>
      <c r="W71" s="239">
        <f>SUM(W72:W75)</f>
        <v>1381100</v>
      </c>
      <c r="AD71" s="167">
        <f>SUM(AD72:AD75)</f>
        <v>0</v>
      </c>
      <c r="AE71" s="175"/>
      <c r="AF71" s="175"/>
      <c r="AG71" s="175"/>
      <c r="AH71" s="176"/>
      <c r="AI71" s="170">
        <f>SUM(AI72:AI75)</f>
        <v>141909920</v>
      </c>
      <c r="AJ71" s="167">
        <f>SUM(AJ72:AJ75)</f>
        <v>35192800</v>
      </c>
      <c r="AK71" s="167">
        <f>SUM(AK72:AK75)</f>
        <v>35192800</v>
      </c>
      <c r="AL71" s="167">
        <f>SUM(AL72:AL75)</f>
        <v>35192800</v>
      </c>
      <c r="AM71" s="169">
        <f>SUM(AM72:AM75)</f>
        <v>36331520</v>
      </c>
      <c r="AN71" s="318">
        <f t="shared" si="2"/>
        <v>0</v>
      </c>
      <c r="AO71" s="128">
        <f>AN71-G71</f>
        <v>-110434400</v>
      </c>
    </row>
    <row r="72" spans="1:42">
      <c r="A72" s="366" t="s">
        <v>81</v>
      </c>
      <c r="B72" s="367"/>
      <c r="C72" s="367"/>
      <c r="D72" s="367"/>
      <c r="E72" s="368"/>
      <c r="F72" s="174" t="s">
        <v>82</v>
      </c>
      <c r="G72" s="284">
        <v>103410000</v>
      </c>
      <c r="H72" s="58">
        <f>G72/9</f>
        <v>11490000</v>
      </c>
      <c r="I72" s="58">
        <v>11490000</v>
      </c>
      <c r="J72" s="58">
        <f>I72</f>
        <v>11490000</v>
      </c>
      <c r="K72" s="228">
        <f>H72+I72+J72</f>
        <v>34470000</v>
      </c>
      <c r="L72" s="58">
        <f>J72</f>
        <v>11490000</v>
      </c>
      <c r="M72" s="58">
        <f>L72</f>
        <v>11490000</v>
      </c>
      <c r="N72" s="58">
        <f>M72</f>
        <v>11490000</v>
      </c>
      <c r="O72" s="228">
        <f>L72+M72+N72</f>
        <v>34470000</v>
      </c>
      <c r="P72" s="58">
        <f>N72</f>
        <v>11490000</v>
      </c>
      <c r="Q72" s="58">
        <f>P72</f>
        <v>11490000</v>
      </c>
      <c r="R72" s="58">
        <f>Q72</f>
        <v>11490000</v>
      </c>
      <c r="S72" s="228">
        <f>P72+Q72+R72</f>
        <v>34470000</v>
      </c>
      <c r="T72" s="58"/>
      <c r="U72" s="58"/>
      <c r="V72" s="58"/>
      <c r="W72" s="239">
        <f>T72+U72+V72</f>
        <v>0</v>
      </c>
      <c r="AB72" s="128">
        <f>G72</f>
        <v>103410000</v>
      </c>
      <c r="AD72" s="175"/>
      <c r="AE72" s="175">
        <f>(AD72/11)*3</f>
        <v>0</v>
      </c>
      <c r="AF72" s="175">
        <f>(AD72/11)*3</f>
        <v>0</v>
      </c>
      <c r="AG72" s="175">
        <f>(AD72/11)*3</f>
        <v>0</v>
      </c>
      <c r="AH72" s="176">
        <f>(AD72/11)*2</f>
        <v>0</v>
      </c>
      <c r="AI72" s="181">
        <f>AJ72+AK72+AL72+AM72</f>
        <v>132960000</v>
      </c>
      <c r="AJ72" s="175">
        <v>33240000</v>
      </c>
      <c r="AK72" s="175">
        <v>33240000</v>
      </c>
      <c r="AL72" s="175">
        <v>33240000</v>
      </c>
      <c r="AM72" s="176">
        <v>33240000</v>
      </c>
      <c r="AN72" s="318">
        <f t="shared" si="2"/>
        <v>0</v>
      </c>
    </row>
    <row r="73" spans="1:42">
      <c r="A73" s="366" t="s">
        <v>31</v>
      </c>
      <c r="B73" s="367"/>
      <c r="C73" s="367"/>
      <c r="D73" s="367"/>
      <c r="E73" s="368"/>
      <c r="F73" s="180" t="s">
        <v>32</v>
      </c>
      <c r="G73" s="284">
        <v>2654400</v>
      </c>
      <c r="H73" s="283">
        <f>G73/4</f>
        <v>663600</v>
      </c>
      <c r="I73" s="58"/>
      <c r="J73" s="58"/>
      <c r="K73" s="228">
        <f t="shared" ref="K73:K75" si="56">H73+I73+J73</f>
        <v>663600</v>
      </c>
      <c r="L73" s="58">
        <v>663600</v>
      </c>
      <c r="M73" s="58"/>
      <c r="N73" s="58"/>
      <c r="O73" s="228">
        <f t="shared" ref="O73:O75" si="57">L73+M73+N73</f>
        <v>663600</v>
      </c>
      <c r="P73" s="58">
        <v>663600</v>
      </c>
      <c r="Q73" s="58"/>
      <c r="R73" s="58"/>
      <c r="S73" s="228">
        <f t="shared" ref="S73:S75" si="58">P73+Q73+R73</f>
        <v>663600</v>
      </c>
      <c r="T73" s="58">
        <v>663600</v>
      </c>
      <c r="U73" s="246"/>
      <c r="V73" s="246"/>
      <c r="W73" s="239">
        <f t="shared" ref="W73:W75" si="59">T73+U73+V73</f>
        <v>663600</v>
      </c>
      <c r="AA73" s="128">
        <f>G73</f>
        <v>2654400</v>
      </c>
      <c r="AD73" s="175"/>
      <c r="AE73" s="175">
        <f>AD73/4</f>
        <v>0</v>
      </c>
      <c r="AF73" s="175">
        <f>AE73</f>
        <v>0</v>
      </c>
      <c r="AG73" s="175">
        <f>AF73</f>
        <v>0</v>
      </c>
      <c r="AH73" s="176">
        <f>AG73</f>
        <v>0</v>
      </c>
      <c r="AI73" s="181">
        <f t="shared" ref="AI73:AI75" si="60">AJ73+AK73+AL73+AM73</f>
        <v>2949920</v>
      </c>
      <c r="AJ73" s="175">
        <v>452800</v>
      </c>
      <c r="AK73" s="175">
        <v>452800</v>
      </c>
      <c r="AL73" s="175">
        <v>452800</v>
      </c>
      <c r="AM73" s="176">
        <v>1591520</v>
      </c>
      <c r="AN73" s="318">
        <f t="shared" si="2"/>
        <v>0</v>
      </c>
      <c r="AP73" s="128">
        <f>AO73+AO90</f>
        <v>0</v>
      </c>
    </row>
    <row r="74" spans="1:42">
      <c r="A74" s="366" t="s">
        <v>107</v>
      </c>
      <c r="B74" s="367"/>
      <c r="C74" s="367"/>
      <c r="D74" s="367"/>
      <c r="E74" s="368"/>
      <c r="F74" s="180" t="s">
        <v>456</v>
      </c>
      <c r="G74" s="284">
        <v>2870000</v>
      </c>
      <c r="H74" s="283">
        <f>G74/4</f>
        <v>717500</v>
      </c>
      <c r="I74" s="58"/>
      <c r="J74" s="58"/>
      <c r="K74" s="228">
        <f t="shared" si="56"/>
        <v>717500</v>
      </c>
      <c r="L74" s="246">
        <v>717500</v>
      </c>
      <c r="M74" s="58"/>
      <c r="N74" s="58"/>
      <c r="O74" s="228">
        <f t="shared" si="57"/>
        <v>717500</v>
      </c>
      <c r="P74" s="246">
        <v>717500</v>
      </c>
      <c r="Q74" s="58"/>
      <c r="R74" s="58"/>
      <c r="S74" s="228">
        <f t="shared" si="58"/>
        <v>717500</v>
      </c>
      <c r="T74" s="246">
        <v>717500</v>
      </c>
      <c r="U74" s="246"/>
      <c r="V74" s="246"/>
      <c r="W74" s="239">
        <f t="shared" si="59"/>
        <v>717500</v>
      </c>
      <c r="AD74" s="175"/>
      <c r="AE74" s="175"/>
      <c r="AF74" s="175"/>
      <c r="AG74" s="175"/>
      <c r="AH74" s="176"/>
      <c r="AI74" s="181"/>
      <c r="AJ74" s="175"/>
      <c r="AK74" s="175"/>
      <c r="AL74" s="175"/>
      <c r="AM74" s="176"/>
      <c r="AN74" s="318">
        <f t="shared" si="2"/>
        <v>0</v>
      </c>
    </row>
    <row r="75" spans="1:42">
      <c r="A75" s="366" t="s">
        <v>37</v>
      </c>
      <c r="B75" s="367"/>
      <c r="C75" s="367"/>
      <c r="D75" s="367"/>
      <c r="E75" s="368"/>
      <c r="F75" s="180" t="s">
        <v>38</v>
      </c>
      <c r="G75" s="284">
        <v>1500000</v>
      </c>
      <c r="H75" s="290">
        <v>500000</v>
      </c>
      <c r="I75" s="58"/>
      <c r="J75" s="58"/>
      <c r="K75" s="228">
        <f t="shared" si="56"/>
        <v>500000</v>
      </c>
      <c r="L75" s="290">
        <v>500000</v>
      </c>
      <c r="M75" s="58"/>
      <c r="N75" s="58"/>
      <c r="O75" s="228">
        <f t="shared" si="57"/>
        <v>500000</v>
      </c>
      <c r="P75" s="290">
        <v>500000</v>
      </c>
      <c r="Q75" s="58"/>
      <c r="R75" s="58"/>
      <c r="S75" s="228">
        <f t="shared" si="58"/>
        <v>500000</v>
      </c>
      <c r="T75" s="290"/>
      <c r="U75" s="58"/>
      <c r="V75" s="58"/>
      <c r="W75" s="239">
        <f t="shared" si="59"/>
        <v>0</v>
      </c>
      <c r="X75" s="357"/>
      <c r="AB75" s="128">
        <f>G75</f>
        <v>1500000</v>
      </c>
      <c r="AD75" s="175"/>
      <c r="AE75" s="175"/>
      <c r="AF75" s="175"/>
      <c r="AG75" s="175"/>
      <c r="AH75" s="176"/>
      <c r="AI75" s="181">
        <f t="shared" si="60"/>
        <v>6000000</v>
      </c>
      <c r="AJ75" s="175">
        <v>1500000</v>
      </c>
      <c r="AK75" s="175">
        <v>1500000</v>
      </c>
      <c r="AL75" s="175">
        <v>1500000</v>
      </c>
      <c r="AM75" s="176">
        <v>1500000</v>
      </c>
      <c r="AN75" s="318">
        <f t="shared" si="2"/>
        <v>0</v>
      </c>
    </row>
    <row r="76" spans="1:42">
      <c r="A76" s="161"/>
      <c r="B76" s="162"/>
      <c r="C76" s="162"/>
      <c r="D76" s="162"/>
      <c r="E76" s="198"/>
      <c r="F76" s="180"/>
      <c r="G76" s="228"/>
      <c r="H76" s="58"/>
      <c r="I76" s="58"/>
      <c r="J76" s="58"/>
      <c r="K76" s="228"/>
      <c r="L76" s="58"/>
      <c r="M76" s="58"/>
      <c r="N76" s="58"/>
      <c r="O76" s="228"/>
      <c r="P76" s="58"/>
      <c r="Q76" s="58"/>
      <c r="R76" s="58"/>
      <c r="S76" s="228"/>
      <c r="T76" s="246"/>
      <c r="U76" s="246"/>
      <c r="V76" s="246"/>
      <c r="W76" s="239"/>
      <c r="AD76" s="175"/>
      <c r="AE76" s="175"/>
      <c r="AF76" s="175"/>
      <c r="AG76" s="175"/>
      <c r="AH76" s="176"/>
      <c r="AI76" s="181"/>
      <c r="AJ76" s="175"/>
      <c r="AK76" s="175"/>
      <c r="AL76" s="175"/>
      <c r="AM76" s="176"/>
      <c r="AN76" s="318">
        <f t="shared" si="2"/>
        <v>0</v>
      </c>
      <c r="AO76" s="128">
        <f>AN76-G76</f>
        <v>0</v>
      </c>
    </row>
    <row r="77" spans="1:42" ht="25.5">
      <c r="A77" s="177" t="s">
        <v>218</v>
      </c>
      <c r="B77" s="178" t="s">
        <v>43</v>
      </c>
      <c r="C77" s="178" t="s">
        <v>26</v>
      </c>
      <c r="D77" s="178" t="s">
        <v>53</v>
      </c>
      <c r="E77" s="184" t="s">
        <v>49</v>
      </c>
      <c r="F77" s="173" t="s">
        <v>313</v>
      </c>
      <c r="G77" s="228">
        <f>SUM(G78:G81)</f>
        <v>4335000</v>
      </c>
      <c r="H77" s="35"/>
      <c r="I77" s="35"/>
      <c r="J77" s="35"/>
      <c r="K77" s="228">
        <f>SUM(K78:K81)</f>
        <v>1445000</v>
      </c>
      <c r="L77" s="58"/>
      <c r="M77" s="58"/>
      <c r="N77" s="58"/>
      <c r="O77" s="228">
        <f>SUM(O78:O81)</f>
        <v>1445000</v>
      </c>
      <c r="P77" s="58"/>
      <c r="Q77" s="58"/>
      <c r="R77" s="58"/>
      <c r="S77" s="228">
        <f>SUM(S78:S81)</f>
        <v>1445000</v>
      </c>
      <c r="T77" s="246"/>
      <c r="U77" s="246"/>
      <c r="V77" s="246"/>
      <c r="W77" s="239">
        <f>SUM(W78:W80)</f>
        <v>0</v>
      </c>
      <c r="AD77" s="167">
        <f>SUM(AD78:AD80)</f>
        <v>0</v>
      </c>
      <c r="AE77" s="175"/>
      <c r="AF77" s="175"/>
      <c r="AG77" s="175"/>
      <c r="AH77" s="176"/>
      <c r="AI77" s="170">
        <f>SUM(AI78:AI80)</f>
        <v>0</v>
      </c>
      <c r="AJ77" s="167">
        <f>SUM(AJ78:AJ80)</f>
        <v>0</v>
      </c>
      <c r="AK77" s="167">
        <f>SUM(AK78:AK80)</f>
        <v>0</v>
      </c>
      <c r="AL77" s="167">
        <f>SUM(AL78:AL80)</f>
        <v>0</v>
      </c>
      <c r="AM77" s="169">
        <f>SUM(AM78:AM80)</f>
        <v>0</v>
      </c>
      <c r="AN77" s="318">
        <f t="shared" si="2"/>
        <v>0</v>
      </c>
      <c r="AO77" s="128">
        <f>AN77-G77</f>
        <v>-4335000</v>
      </c>
    </row>
    <row r="78" spans="1:42">
      <c r="A78" s="366" t="s">
        <v>31</v>
      </c>
      <c r="B78" s="367"/>
      <c r="C78" s="367"/>
      <c r="D78" s="367"/>
      <c r="E78" s="368"/>
      <c r="F78" s="180" t="s">
        <v>32</v>
      </c>
      <c r="G78" s="284">
        <v>1080000</v>
      </c>
      <c r="H78" s="58"/>
      <c r="I78" s="246">
        <f>G78/3</f>
        <v>360000</v>
      </c>
      <c r="J78" s="58"/>
      <c r="K78" s="228">
        <f>H78+I78+J78</f>
        <v>360000</v>
      </c>
      <c r="L78" s="246"/>
      <c r="M78" s="246">
        <f>I78</f>
        <v>360000</v>
      </c>
      <c r="N78" s="58"/>
      <c r="O78" s="228">
        <f t="shared" ref="O78:O81" si="61">L78+M78+N78</f>
        <v>360000</v>
      </c>
      <c r="P78" s="246"/>
      <c r="Q78" s="246">
        <f>M78</f>
        <v>360000</v>
      </c>
      <c r="R78" s="58"/>
      <c r="S78" s="228">
        <f t="shared" ref="S78:S81" si="62">P78+Q78+R78</f>
        <v>360000</v>
      </c>
      <c r="T78" s="246"/>
      <c r="U78" s="246"/>
      <c r="V78" s="246"/>
      <c r="W78" s="239">
        <f t="shared" ref="W78:W80" si="63">T78+U78+V78</f>
        <v>0</v>
      </c>
      <c r="AD78" s="175"/>
      <c r="AE78" s="175"/>
      <c r="AF78" s="175"/>
      <c r="AG78" s="175"/>
      <c r="AH78" s="176"/>
      <c r="AI78" s="181"/>
      <c r="AJ78" s="175"/>
      <c r="AK78" s="175"/>
      <c r="AL78" s="175"/>
      <c r="AM78" s="176"/>
      <c r="AN78" s="318">
        <f t="shared" ref="AN78:AN86" si="64">G78-K78-O78-S78-W78</f>
        <v>0</v>
      </c>
    </row>
    <row r="79" spans="1:42">
      <c r="A79" s="366" t="s">
        <v>33</v>
      </c>
      <c r="B79" s="367"/>
      <c r="C79" s="367"/>
      <c r="D79" s="367"/>
      <c r="E79" s="368"/>
      <c r="F79" s="180" t="s">
        <v>34</v>
      </c>
      <c r="G79" s="284">
        <v>1119000</v>
      </c>
      <c r="H79" s="58"/>
      <c r="I79" s="246">
        <f t="shared" ref="I79:I80" si="65">G79/3</f>
        <v>373000</v>
      </c>
      <c r="J79" s="58"/>
      <c r="K79" s="228">
        <f t="shared" ref="K79:K81" si="66">H79+I79+J79</f>
        <v>373000</v>
      </c>
      <c r="L79" s="246"/>
      <c r="M79" s="246">
        <f t="shared" ref="M79:M80" si="67">I79</f>
        <v>373000</v>
      </c>
      <c r="N79" s="58"/>
      <c r="O79" s="228">
        <f t="shared" si="61"/>
        <v>373000</v>
      </c>
      <c r="P79" s="246"/>
      <c r="Q79" s="246">
        <f t="shared" ref="Q79:Q80" si="68">M79</f>
        <v>373000</v>
      </c>
      <c r="R79" s="58"/>
      <c r="S79" s="228">
        <f t="shared" si="62"/>
        <v>373000</v>
      </c>
      <c r="T79" s="246"/>
      <c r="U79" s="246"/>
      <c r="V79" s="246"/>
      <c r="W79" s="239">
        <f t="shared" si="63"/>
        <v>0</v>
      </c>
      <c r="AD79" s="175"/>
      <c r="AE79" s="175"/>
      <c r="AF79" s="175"/>
      <c r="AG79" s="175"/>
      <c r="AH79" s="176"/>
      <c r="AI79" s="181"/>
      <c r="AJ79" s="175"/>
      <c r="AK79" s="175"/>
      <c r="AL79" s="175"/>
      <c r="AM79" s="176"/>
      <c r="AN79" s="318">
        <f t="shared" si="64"/>
        <v>0</v>
      </c>
    </row>
    <row r="80" spans="1:42">
      <c r="A80" s="366" t="s">
        <v>35</v>
      </c>
      <c r="B80" s="367"/>
      <c r="C80" s="367"/>
      <c r="D80" s="367"/>
      <c r="E80" s="368"/>
      <c r="F80" s="180" t="s">
        <v>36</v>
      </c>
      <c r="G80" s="284">
        <v>636000</v>
      </c>
      <c r="H80" s="58"/>
      <c r="I80" s="246">
        <f t="shared" si="65"/>
        <v>212000</v>
      </c>
      <c r="J80" s="58"/>
      <c r="K80" s="228">
        <f t="shared" si="66"/>
        <v>212000</v>
      </c>
      <c r="L80" s="246"/>
      <c r="M80" s="246">
        <f t="shared" si="67"/>
        <v>212000</v>
      </c>
      <c r="N80" s="58"/>
      <c r="O80" s="228">
        <f t="shared" si="61"/>
        <v>212000</v>
      </c>
      <c r="P80" s="246"/>
      <c r="Q80" s="246">
        <f t="shared" si="68"/>
        <v>212000</v>
      </c>
      <c r="R80" s="58"/>
      <c r="S80" s="228">
        <f t="shared" si="62"/>
        <v>212000</v>
      </c>
      <c r="T80" s="246"/>
      <c r="U80" s="246"/>
      <c r="V80" s="246"/>
      <c r="W80" s="239">
        <f t="shared" si="63"/>
        <v>0</v>
      </c>
      <c r="AD80" s="175"/>
      <c r="AE80" s="175"/>
      <c r="AF80" s="175"/>
      <c r="AG80" s="175"/>
      <c r="AH80" s="176"/>
      <c r="AI80" s="181"/>
      <c r="AJ80" s="175"/>
      <c r="AK80" s="175"/>
      <c r="AL80" s="175"/>
      <c r="AM80" s="176"/>
      <c r="AN80" s="318">
        <f t="shared" si="64"/>
        <v>0</v>
      </c>
    </row>
    <row r="81" spans="1:41">
      <c r="A81" s="366" t="s">
        <v>37</v>
      </c>
      <c r="B81" s="367"/>
      <c r="C81" s="367"/>
      <c r="D81" s="367"/>
      <c r="E81" s="368"/>
      <c r="F81" s="180" t="s">
        <v>38</v>
      </c>
      <c r="G81" s="284">
        <v>1500000</v>
      </c>
      <c r="H81" s="58"/>
      <c r="I81" s="246">
        <v>500000</v>
      </c>
      <c r="J81" s="58"/>
      <c r="K81" s="228">
        <f t="shared" si="66"/>
        <v>500000</v>
      </c>
      <c r="L81" s="246"/>
      <c r="M81" s="246">
        <v>500000</v>
      </c>
      <c r="N81" s="58"/>
      <c r="O81" s="228">
        <f t="shared" si="61"/>
        <v>500000</v>
      </c>
      <c r="P81" s="246"/>
      <c r="Q81" s="246">
        <v>500000</v>
      </c>
      <c r="R81" s="58"/>
      <c r="S81" s="228">
        <f t="shared" si="62"/>
        <v>500000</v>
      </c>
      <c r="T81" s="246"/>
      <c r="U81" s="246"/>
      <c r="V81" s="246"/>
      <c r="W81" s="239"/>
      <c r="AD81" s="175"/>
      <c r="AE81" s="175"/>
      <c r="AF81" s="175"/>
      <c r="AG81" s="175"/>
      <c r="AH81" s="176"/>
      <c r="AI81" s="181"/>
      <c r="AJ81" s="175"/>
      <c r="AK81" s="175"/>
      <c r="AL81" s="175"/>
      <c r="AM81" s="176"/>
      <c r="AN81" s="318">
        <f t="shared" si="64"/>
        <v>0</v>
      </c>
    </row>
    <row r="82" spans="1:41">
      <c r="A82" s="161"/>
      <c r="B82" s="162"/>
      <c r="C82" s="162"/>
      <c r="D82" s="162"/>
      <c r="E82" s="163"/>
      <c r="F82" s="174"/>
      <c r="G82" s="228"/>
      <c r="H82" s="58"/>
      <c r="I82" s="58"/>
      <c r="J82" s="58"/>
      <c r="K82" s="228"/>
      <c r="L82" s="58"/>
      <c r="M82" s="58"/>
      <c r="N82" s="58"/>
      <c r="O82" s="228"/>
      <c r="P82" s="58"/>
      <c r="Q82" s="58"/>
      <c r="R82" s="58"/>
      <c r="S82" s="228"/>
      <c r="T82" s="246"/>
      <c r="U82" s="246"/>
      <c r="V82" s="246"/>
      <c r="W82" s="239"/>
      <c r="AD82" s="175"/>
      <c r="AE82" s="175"/>
      <c r="AF82" s="175"/>
      <c r="AG82" s="175"/>
      <c r="AH82" s="176"/>
      <c r="AI82" s="181"/>
      <c r="AJ82" s="175"/>
      <c r="AK82" s="175"/>
      <c r="AL82" s="175"/>
      <c r="AM82" s="176"/>
      <c r="AN82" s="318">
        <f t="shared" si="64"/>
        <v>0</v>
      </c>
      <c r="AO82" s="128">
        <f>AN82-G82</f>
        <v>0</v>
      </c>
    </row>
    <row r="83" spans="1:41">
      <c r="A83" s="177" t="s">
        <v>218</v>
      </c>
      <c r="B83" s="178" t="s">
        <v>43</v>
      </c>
      <c r="C83" s="178" t="s">
        <v>26</v>
      </c>
      <c r="D83" s="178" t="s">
        <v>53</v>
      </c>
      <c r="E83" s="184" t="s">
        <v>51</v>
      </c>
      <c r="F83" s="277" t="s">
        <v>429</v>
      </c>
      <c r="G83" s="228">
        <f>SUM(G84:G87)</f>
        <v>3234500</v>
      </c>
      <c r="H83" s="58"/>
      <c r="I83" s="58"/>
      <c r="J83" s="58"/>
      <c r="K83" s="228">
        <f>SUM(K84:K87)</f>
        <v>1078166.6666666665</v>
      </c>
      <c r="L83" s="58"/>
      <c r="M83" s="58"/>
      <c r="N83" s="58"/>
      <c r="O83" s="228">
        <f>SUM(O84:O87)</f>
        <v>1078166.6666666665</v>
      </c>
      <c r="P83" s="58"/>
      <c r="Q83" s="58"/>
      <c r="R83" s="58"/>
      <c r="S83" s="228">
        <f>SUM(S84:S87)</f>
        <v>1078166.6666666665</v>
      </c>
      <c r="T83" s="246"/>
      <c r="U83" s="246"/>
      <c r="V83" s="246"/>
      <c r="W83" s="239">
        <f>SUM(W84:W86)</f>
        <v>0</v>
      </c>
      <c r="AD83" s="167">
        <f>SUM(AD84:AD86)</f>
        <v>0</v>
      </c>
      <c r="AE83" s="175"/>
      <c r="AF83" s="175"/>
      <c r="AG83" s="175"/>
      <c r="AH83" s="176"/>
      <c r="AI83" s="170">
        <f>SUM(AI84:AI86)</f>
        <v>0</v>
      </c>
      <c r="AJ83" s="167">
        <f>SUM(AJ84:AJ86)</f>
        <v>0</v>
      </c>
      <c r="AK83" s="167">
        <f>SUM(AK84:AK86)</f>
        <v>0</v>
      </c>
      <c r="AL83" s="167">
        <f>SUM(AL84:AL86)</f>
        <v>0</v>
      </c>
      <c r="AM83" s="169">
        <f>SUM(AM84:AM86)</f>
        <v>0</v>
      </c>
      <c r="AN83" s="318">
        <f t="shared" si="64"/>
        <v>4.6566128730773926E-10</v>
      </c>
    </row>
    <row r="84" spans="1:41">
      <c r="A84" s="366" t="s">
        <v>31</v>
      </c>
      <c r="B84" s="367"/>
      <c r="C84" s="367"/>
      <c r="D84" s="367"/>
      <c r="E84" s="368"/>
      <c r="F84" s="180" t="s">
        <v>32</v>
      </c>
      <c r="G84" s="273">
        <v>532000</v>
      </c>
      <c r="H84" s="58"/>
      <c r="I84" s="58"/>
      <c r="J84" s="58">
        <f>G84/3</f>
        <v>177333.33333333334</v>
      </c>
      <c r="K84" s="228">
        <f t="shared" ref="K84:K87" si="69">H84+I84+J84</f>
        <v>177333.33333333334</v>
      </c>
      <c r="L84" s="58"/>
      <c r="M84" s="58"/>
      <c r="N84" s="58">
        <f>J84</f>
        <v>177333.33333333334</v>
      </c>
      <c r="O84" s="228">
        <f t="shared" ref="O84:O87" si="70">L84+M84+N84</f>
        <v>177333.33333333334</v>
      </c>
      <c r="P84" s="58"/>
      <c r="Q84" s="58"/>
      <c r="R84" s="58">
        <f>N84</f>
        <v>177333.33333333334</v>
      </c>
      <c r="S84" s="228">
        <f t="shared" ref="S84:S87" si="71">P84+Q84+R84</f>
        <v>177333.33333333334</v>
      </c>
      <c r="T84" s="58"/>
      <c r="U84" s="246"/>
      <c r="V84" s="246"/>
      <c r="W84" s="239">
        <f t="shared" ref="W84:W86" si="72">T84+U84+V84</f>
        <v>0</v>
      </c>
      <c r="AD84" s="175"/>
      <c r="AE84" s="175"/>
      <c r="AF84" s="175"/>
      <c r="AG84" s="175"/>
      <c r="AH84" s="176"/>
      <c r="AI84" s="181"/>
      <c r="AJ84" s="175"/>
      <c r="AK84" s="175"/>
      <c r="AL84" s="175"/>
      <c r="AM84" s="176"/>
      <c r="AN84" s="318">
        <f t="shared" si="64"/>
        <v>-5.8207660913467407E-11</v>
      </c>
    </row>
    <row r="85" spans="1:41">
      <c r="A85" s="366" t="s">
        <v>33</v>
      </c>
      <c r="B85" s="367"/>
      <c r="C85" s="367"/>
      <c r="D85" s="367"/>
      <c r="E85" s="368"/>
      <c r="F85" s="180" t="s">
        <v>34</v>
      </c>
      <c r="G85" s="273">
        <v>957500</v>
      </c>
      <c r="H85" s="58"/>
      <c r="I85" s="58"/>
      <c r="J85" s="58">
        <f t="shared" ref="J85:J86" si="73">G85/3</f>
        <v>319166.66666666669</v>
      </c>
      <c r="K85" s="228">
        <f t="shared" si="69"/>
        <v>319166.66666666669</v>
      </c>
      <c r="L85" s="58"/>
      <c r="M85" s="58"/>
      <c r="N85" s="58">
        <f>J85</f>
        <v>319166.66666666669</v>
      </c>
      <c r="O85" s="228">
        <f t="shared" si="70"/>
        <v>319166.66666666669</v>
      </c>
      <c r="P85" s="58"/>
      <c r="Q85" s="58"/>
      <c r="R85" s="58">
        <f t="shared" ref="R85:R86" si="74">N85</f>
        <v>319166.66666666669</v>
      </c>
      <c r="S85" s="228">
        <f t="shared" si="71"/>
        <v>319166.66666666669</v>
      </c>
      <c r="T85" s="58"/>
      <c r="U85" s="246"/>
      <c r="V85" s="246"/>
      <c r="W85" s="239">
        <f t="shared" si="72"/>
        <v>0</v>
      </c>
      <c r="AD85" s="175"/>
      <c r="AE85" s="175"/>
      <c r="AF85" s="175"/>
      <c r="AG85" s="175"/>
      <c r="AH85" s="176"/>
      <c r="AI85" s="181"/>
      <c r="AJ85" s="175"/>
      <c r="AK85" s="175"/>
      <c r="AL85" s="175"/>
      <c r="AM85" s="176"/>
      <c r="AN85" s="318">
        <f t="shared" si="64"/>
        <v>-1.1641532182693481E-10</v>
      </c>
    </row>
    <row r="86" spans="1:41">
      <c r="A86" s="366" t="s">
        <v>35</v>
      </c>
      <c r="B86" s="367"/>
      <c r="C86" s="367"/>
      <c r="D86" s="367"/>
      <c r="E86" s="368"/>
      <c r="F86" s="180" t="s">
        <v>36</v>
      </c>
      <c r="G86" s="273">
        <v>245000</v>
      </c>
      <c r="H86" s="58"/>
      <c r="I86" s="58"/>
      <c r="J86" s="58">
        <f t="shared" si="73"/>
        <v>81666.666666666672</v>
      </c>
      <c r="K86" s="228">
        <f t="shared" si="69"/>
        <v>81666.666666666672</v>
      </c>
      <c r="L86" s="58"/>
      <c r="M86" s="58"/>
      <c r="N86" s="58">
        <f>J86</f>
        <v>81666.666666666672</v>
      </c>
      <c r="O86" s="228">
        <f t="shared" si="70"/>
        <v>81666.666666666672</v>
      </c>
      <c r="P86" s="58"/>
      <c r="Q86" s="58"/>
      <c r="R86" s="58">
        <f t="shared" si="74"/>
        <v>81666.666666666672</v>
      </c>
      <c r="S86" s="228">
        <f t="shared" si="71"/>
        <v>81666.666666666672</v>
      </c>
      <c r="T86" s="58"/>
      <c r="U86" s="246"/>
      <c r="V86" s="246"/>
      <c r="W86" s="239">
        <f t="shared" si="72"/>
        <v>0</v>
      </c>
      <c r="AD86" s="175"/>
      <c r="AE86" s="175"/>
      <c r="AF86" s="175"/>
      <c r="AG86" s="175"/>
      <c r="AH86" s="176"/>
      <c r="AI86" s="181"/>
      <c r="AJ86" s="175"/>
      <c r="AK86" s="175"/>
      <c r="AL86" s="175"/>
      <c r="AM86" s="176"/>
      <c r="AN86" s="318">
        <f t="shared" si="64"/>
        <v>-2.9103830456733704E-11</v>
      </c>
    </row>
    <row r="87" spans="1:41">
      <c r="A87" s="366" t="s">
        <v>37</v>
      </c>
      <c r="B87" s="367"/>
      <c r="C87" s="367"/>
      <c r="D87" s="367"/>
      <c r="E87" s="368"/>
      <c r="F87" s="180" t="s">
        <v>38</v>
      </c>
      <c r="G87" s="284">
        <v>1500000</v>
      </c>
      <c r="H87" s="58"/>
      <c r="I87" s="58"/>
      <c r="J87" s="58">
        <v>500000</v>
      </c>
      <c r="K87" s="228">
        <f t="shared" si="69"/>
        <v>500000</v>
      </c>
      <c r="L87" s="58"/>
      <c r="M87" s="58"/>
      <c r="N87" s="58">
        <v>500000</v>
      </c>
      <c r="O87" s="228">
        <f t="shared" si="70"/>
        <v>500000</v>
      </c>
      <c r="P87" s="58"/>
      <c r="Q87" s="58"/>
      <c r="R87" s="58">
        <v>500000</v>
      </c>
      <c r="S87" s="228">
        <f t="shared" si="71"/>
        <v>500000</v>
      </c>
      <c r="T87" s="246"/>
      <c r="U87" s="246"/>
      <c r="V87" s="246"/>
      <c r="W87" s="239"/>
      <c r="AD87" s="175"/>
      <c r="AE87" s="175"/>
      <c r="AF87" s="175"/>
      <c r="AG87" s="175"/>
      <c r="AH87" s="176"/>
      <c r="AI87" s="181"/>
      <c r="AJ87" s="175"/>
      <c r="AK87" s="175"/>
      <c r="AL87" s="175"/>
      <c r="AM87" s="176"/>
      <c r="AN87" s="318"/>
    </row>
    <row r="88" spans="1:41">
      <c r="A88" s="260"/>
      <c r="B88" s="261"/>
      <c r="C88" s="261"/>
      <c r="D88" s="261"/>
      <c r="E88" s="262"/>
      <c r="F88" s="180"/>
      <c r="G88" s="273"/>
      <c r="H88" s="58"/>
      <c r="I88" s="58"/>
      <c r="J88" s="58"/>
      <c r="K88" s="228"/>
      <c r="L88" s="58"/>
      <c r="M88" s="58"/>
      <c r="N88" s="58"/>
      <c r="O88" s="228"/>
      <c r="P88" s="58"/>
      <c r="Q88" s="58"/>
      <c r="R88" s="58"/>
      <c r="S88" s="228"/>
      <c r="T88" s="246"/>
      <c r="U88" s="246"/>
      <c r="V88" s="246"/>
      <c r="W88" s="239"/>
      <c r="AD88" s="175"/>
      <c r="AE88" s="175"/>
      <c r="AF88" s="175"/>
      <c r="AG88" s="175"/>
      <c r="AH88" s="176"/>
      <c r="AI88" s="181"/>
      <c r="AJ88" s="175"/>
      <c r="AK88" s="175"/>
      <c r="AL88" s="175"/>
      <c r="AM88" s="176"/>
      <c r="AN88" s="318">
        <f t="shared" ref="AN88:AN140" si="75">G88-K88-O88-S88-W88</f>
        <v>0</v>
      </c>
    </row>
    <row r="89" spans="1:41" ht="25.5">
      <c r="A89" s="177" t="s">
        <v>218</v>
      </c>
      <c r="B89" s="178" t="s">
        <v>43</v>
      </c>
      <c r="C89" s="178" t="s">
        <v>26</v>
      </c>
      <c r="D89" s="178" t="s">
        <v>53</v>
      </c>
      <c r="E89" s="184" t="s">
        <v>247</v>
      </c>
      <c r="F89" s="173" t="s">
        <v>314</v>
      </c>
      <c r="G89" s="228">
        <f>SUM(G90:G92)</f>
        <v>3271000</v>
      </c>
      <c r="H89" s="35"/>
      <c r="I89" s="35"/>
      <c r="J89" s="35"/>
      <c r="K89" s="228">
        <f>SUM(K90:K92)</f>
        <v>590333.33333333326</v>
      </c>
      <c r="L89" s="58"/>
      <c r="M89" s="58"/>
      <c r="N89" s="58"/>
      <c r="O89" s="228">
        <f>SUM(O90:O92)</f>
        <v>0</v>
      </c>
      <c r="P89" s="58"/>
      <c r="Q89" s="58"/>
      <c r="R89" s="58"/>
      <c r="S89" s="228">
        <f>SUM(S90:S92)</f>
        <v>0</v>
      </c>
      <c r="T89" s="246"/>
      <c r="U89" s="246"/>
      <c r="V89" s="246"/>
      <c r="W89" s="239">
        <f>SUM(W90:W92)</f>
        <v>2680666.6666666665</v>
      </c>
      <c r="AD89" s="167">
        <f>SUM(AD90:AD92)</f>
        <v>0</v>
      </c>
      <c r="AE89" s="175"/>
      <c r="AF89" s="175"/>
      <c r="AG89" s="175"/>
      <c r="AH89" s="176"/>
      <c r="AI89" s="170">
        <f>SUM(AI90:AI92)</f>
        <v>0</v>
      </c>
      <c r="AJ89" s="167">
        <f>SUM(AJ90:AJ92)</f>
        <v>0</v>
      </c>
      <c r="AK89" s="167">
        <f>SUM(AK90:AK92)</f>
        <v>0</v>
      </c>
      <c r="AL89" s="167">
        <f>SUM(AL90:AL92)</f>
        <v>0</v>
      </c>
      <c r="AM89" s="169">
        <f>SUM(AM90:AM92)</f>
        <v>0</v>
      </c>
      <c r="AN89" s="318">
        <f t="shared" si="75"/>
        <v>0</v>
      </c>
      <c r="AO89" s="128">
        <f>AN89-G89</f>
        <v>-3271000</v>
      </c>
    </row>
    <row r="90" spans="1:41">
      <c r="A90" s="366" t="s">
        <v>31</v>
      </c>
      <c r="B90" s="367"/>
      <c r="C90" s="367"/>
      <c r="D90" s="367"/>
      <c r="E90" s="368"/>
      <c r="F90" s="180" t="s">
        <v>32</v>
      </c>
      <c r="G90" s="284">
        <v>516000</v>
      </c>
      <c r="H90" s="58"/>
      <c r="I90" s="58"/>
      <c r="J90" s="58">
        <f>G90/3</f>
        <v>172000</v>
      </c>
      <c r="K90" s="228">
        <f t="shared" ref="K90:K92" si="76">H90+I90+J90</f>
        <v>172000</v>
      </c>
      <c r="L90" s="58"/>
      <c r="M90" s="58"/>
      <c r="N90" s="58"/>
      <c r="O90" s="228">
        <f t="shared" ref="O90:O92" si="77">L90+M90+N90</f>
        <v>0</v>
      </c>
      <c r="P90" s="58"/>
      <c r="Q90" s="58"/>
      <c r="R90" s="58"/>
      <c r="S90" s="228">
        <f t="shared" ref="S90:S92" si="78">P90+Q90+R90</f>
        <v>0</v>
      </c>
      <c r="T90" s="58">
        <f>J90</f>
        <v>172000</v>
      </c>
      <c r="U90" s="58">
        <f>T90</f>
        <v>172000</v>
      </c>
      <c r="V90" s="58"/>
      <c r="W90" s="239">
        <f t="shared" ref="W90:W92" si="79">T90+U90+V90</f>
        <v>344000</v>
      </c>
      <c r="AD90" s="175"/>
      <c r="AE90" s="175"/>
      <c r="AF90" s="175"/>
      <c r="AG90" s="175"/>
      <c r="AH90" s="176"/>
      <c r="AI90" s="181"/>
      <c r="AJ90" s="175"/>
      <c r="AK90" s="175"/>
      <c r="AL90" s="175"/>
      <c r="AM90" s="176"/>
      <c r="AN90" s="318">
        <f t="shared" si="75"/>
        <v>0</v>
      </c>
    </row>
    <row r="91" spans="1:41">
      <c r="A91" s="366" t="s">
        <v>33</v>
      </c>
      <c r="B91" s="367"/>
      <c r="C91" s="367"/>
      <c r="D91" s="367"/>
      <c r="E91" s="368"/>
      <c r="F91" s="180" t="s">
        <v>34</v>
      </c>
      <c r="G91" s="284">
        <v>1255000</v>
      </c>
      <c r="H91" s="58"/>
      <c r="I91" s="58"/>
      <c r="J91" s="58">
        <f>G91/3</f>
        <v>418333.33333333331</v>
      </c>
      <c r="K91" s="228">
        <f t="shared" si="76"/>
        <v>418333.33333333331</v>
      </c>
      <c r="L91" s="58"/>
      <c r="M91" s="58"/>
      <c r="N91" s="58"/>
      <c r="O91" s="228">
        <f t="shared" si="77"/>
        <v>0</v>
      </c>
      <c r="P91" s="58"/>
      <c r="Q91" s="58"/>
      <c r="R91" s="58"/>
      <c r="S91" s="228">
        <f t="shared" si="78"/>
        <v>0</v>
      </c>
      <c r="T91" s="58">
        <f>J91</f>
        <v>418333.33333333331</v>
      </c>
      <c r="U91" s="58">
        <f>T91</f>
        <v>418333.33333333331</v>
      </c>
      <c r="V91" s="58"/>
      <c r="W91" s="239">
        <f>T91+U91+V91</f>
        <v>836666.66666666663</v>
      </c>
      <c r="AD91" s="175"/>
      <c r="AE91" s="175"/>
      <c r="AF91" s="175"/>
      <c r="AG91" s="175"/>
      <c r="AH91" s="176"/>
      <c r="AI91" s="181"/>
      <c r="AJ91" s="175"/>
      <c r="AK91" s="175"/>
      <c r="AL91" s="175"/>
      <c r="AM91" s="176"/>
      <c r="AN91" s="318">
        <f t="shared" si="75"/>
        <v>0</v>
      </c>
    </row>
    <row r="92" spans="1:41">
      <c r="A92" s="366" t="s">
        <v>37</v>
      </c>
      <c r="B92" s="367"/>
      <c r="C92" s="367"/>
      <c r="D92" s="367"/>
      <c r="E92" s="368"/>
      <c r="F92" s="180" t="s">
        <v>38</v>
      </c>
      <c r="G92" s="284">
        <v>1500000</v>
      </c>
      <c r="H92" s="58"/>
      <c r="I92" s="58"/>
      <c r="J92" s="58"/>
      <c r="K92" s="228">
        <f t="shared" si="76"/>
        <v>0</v>
      </c>
      <c r="L92" s="58"/>
      <c r="M92" s="58"/>
      <c r="N92" s="58"/>
      <c r="O92" s="228">
        <f t="shared" si="77"/>
        <v>0</v>
      </c>
      <c r="P92" s="58"/>
      <c r="Q92" s="58"/>
      <c r="R92" s="58"/>
      <c r="S92" s="228">
        <f t="shared" si="78"/>
        <v>0</v>
      </c>
      <c r="T92" s="58">
        <v>500000</v>
      </c>
      <c r="U92" s="58">
        <v>500000</v>
      </c>
      <c r="V92" s="58">
        <v>500000</v>
      </c>
      <c r="W92" s="239">
        <f t="shared" si="79"/>
        <v>1500000</v>
      </c>
      <c r="AD92" s="175"/>
      <c r="AE92" s="175"/>
      <c r="AF92" s="175"/>
      <c r="AG92" s="175"/>
      <c r="AH92" s="176"/>
      <c r="AI92" s="181"/>
      <c r="AJ92" s="175"/>
      <c r="AK92" s="175"/>
      <c r="AL92" s="175"/>
      <c r="AM92" s="176"/>
      <c r="AN92" s="318">
        <f t="shared" si="75"/>
        <v>0</v>
      </c>
    </row>
    <row r="93" spans="1:41">
      <c r="A93" s="161"/>
      <c r="B93" s="162"/>
      <c r="C93" s="162"/>
      <c r="D93" s="162"/>
      <c r="E93" s="163"/>
      <c r="F93" s="174"/>
      <c r="G93" s="228"/>
      <c r="H93" s="58"/>
      <c r="I93" s="58"/>
      <c r="J93" s="58"/>
      <c r="K93" s="228"/>
      <c r="L93" s="58"/>
      <c r="M93" s="58"/>
      <c r="N93" s="58"/>
      <c r="O93" s="228"/>
      <c r="P93" s="58"/>
      <c r="Q93" s="58"/>
      <c r="R93" s="58"/>
      <c r="S93" s="228"/>
      <c r="T93" s="246"/>
      <c r="U93" s="246"/>
      <c r="V93" s="246"/>
      <c r="W93" s="239"/>
      <c r="AD93" s="175"/>
      <c r="AE93" s="175"/>
      <c r="AF93" s="175"/>
      <c r="AG93" s="175"/>
      <c r="AH93" s="176"/>
      <c r="AI93" s="181"/>
      <c r="AJ93" s="175"/>
      <c r="AK93" s="175"/>
      <c r="AL93" s="175"/>
      <c r="AM93" s="176"/>
      <c r="AN93" s="318">
        <f t="shared" si="75"/>
        <v>0</v>
      </c>
      <c r="AO93" s="128">
        <f>AN93-G93</f>
        <v>0</v>
      </c>
    </row>
    <row r="94" spans="1:41" ht="25.5">
      <c r="A94" s="177" t="s">
        <v>218</v>
      </c>
      <c r="B94" s="178" t="s">
        <v>43</v>
      </c>
      <c r="C94" s="178" t="s">
        <v>26</v>
      </c>
      <c r="D94" s="178" t="s">
        <v>84</v>
      </c>
      <c r="E94" s="179"/>
      <c r="F94" s="173" t="s">
        <v>85</v>
      </c>
      <c r="G94" s="228">
        <f>G95+G98</f>
        <v>12640700</v>
      </c>
      <c r="H94" s="35"/>
      <c r="I94" s="35"/>
      <c r="J94" s="35"/>
      <c r="K94" s="228">
        <f>K95+K98</f>
        <v>3465841.6666666665</v>
      </c>
      <c r="L94" s="58"/>
      <c r="M94" s="58"/>
      <c r="N94" s="58"/>
      <c r="O94" s="228">
        <f>O95+O98</f>
        <v>3965841.6666666665</v>
      </c>
      <c r="P94" s="58"/>
      <c r="Q94" s="58"/>
      <c r="R94" s="58"/>
      <c r="S94" s="228">
        <f>S95+S98</f>
        <v>2785841.6666666665</v>
      </c>
      <c r="T94" s="246"/>
      <c r="U94" s="246"/>
      <c r="V94" s="246"/>
      <c r="W94" s="239">
        <f>W95+W98</f>
        <v>2423175</v>
      </c>
      <c r="AD94" s="167">
        <f>SUM(AD95:AD96)</f>
        <v>0</v>
      </c>
      <c r="AE94" s="175"/>
      <c r="AF94" s="175"/>
      <c r="AG94" s="175"/>
      <c r="AH94" s="176"/>
      <c r="AI94" s="170">
        <f>SUM(AI95:AI96)</f>
        <v>131400000</v>
      </c>
      <c r="AJ94" s="167">
        <f>SUM(AJ95:AJ96)</f>
        <v>131400000</v>
      </c>
      <c r="AK94" s="167">
        <f>SUM(AK95:AK96)</f>
        <v>0</v>
      </c>
      <c r="AL94" s="167">
        <f>SUM(AL95:AL96)</f>
        <v>0</v>
      </c>
      <c r="AM94" s="169">
        <f>SUM(AM95:AM96)</f>
        <v>0</v>
      </c>
      <c r="AN94" s="318">
        <f t="shared" si="75"/>
        <v>0</v>
      </c>
    </row>
    <row r="95" spans="1:41">
      <c r="A95" s="177" t="s">
        <v>218</v>
      </c>
      <c r="B95" s="178" t="s">
        <v>43</v>
      </c>
      <c r="C95" s="178" t="s">
        <v>26</v>
      </c>
      <c r="D95" s="178" t="s">
        <v>84</v>
      </c>
      <c r="E95" s="184" t="s">
        <v>43</v>
      </c>
      <c r="F95" s="317" t="s">
        <v>491</v>
      </c>
      <c r="G95" s="228">
        <f>G96</f>
        <v>120000</v>
      </c>
      <c r="H95" s="35"/>
      <c r="I95" s="35"/>
      <c r="J95" s="35"/>
      <c r="K95" s="228"/>
      <c r="L95" s="228"/>
      <c r="M95" s="58"/>
      <c r="N95" s="58"/>
      <c r="O95" s="228">
        <f>O96</f>
        <v>0</v>
      </c>
      <c r="P95" s="58"/>
      <c r="Q95" s="58"/>
      <c r="R95" s="58"/>
      <c r="S95" s="228">
        <f>S96</f>
        <v>0</v>
      </c>
      <c r="T95" s="246"/>
      <c r="U95" s="246"/>
      <c r="V95" s="246"/>
      <c r="W95" s="239">
        <f>W96</f>
        <v>120000</v>
      </c>
      <c r="AD95" s="167">
        <f>AD96</f>
        <v>0</v>
      </c>
      <c r="AE95" s="175"/>
      <c r="AF95" s="175"/>
      <c r="AG95" s="175"/>
      <c r="AH95" s="176"/>
      <c r="AI95" s="170">
        <f>AI96</f>
        <v>65700000</v>
      </c>
      <c r="AJ95" s="167">
        <f t="shared" ref="AJ95:AM95" si="80">AJ96</f>
        <v>65700000</v>
      </c>
      <c r="AK95" s="167">
        <f t="shared" si="80"/>
        <v>0</v>
      </c>
      <c r="AL95" s="167">
        <f t="shared" si="80"/>
        <v>0</v>
      </c>
      <c r="AM95" s="169">
        <f t="shared" si="80"/>
        <v>0</v>
      </c>
      <c r="AN95" s="318">
        <f t="shared" si="75"/>
        <v>0</v>
      </c>
      <c r="AO95" s="128">
        <f>AN95-G95</f>
        <v>-120000</v>
      </c>
    </row>
    <row r="96" spans="1:41">
      <c r="A96" s="366" t="s">
        <v>458</v>
      </c>
      <c r="B96" s="367"/>
      <c r="C96" s="367"/>
      <c r="D96" s="367"/>
      <c r="E96" s="368"/>
      <c r="F96" s="180" t="s">
        <v>457</v>
      </c>
      <c r="G96" s="273">
        <v>120000</v>
      </c>
      <c r="H96" s="283"/>
      <c r="I96" s="283"/>
      <c r="J96" s="283"/>
      <c r="K96" s="228">
        <f t="shared" ref="K96" si="81">H96+I96+J96</f>
        <v>0</v>
      </c>
      <c r="L96" s="283"/>
      <c r="M96" s="283"/>
      <c r="N96" s="283"/>
      <c r="O96" s="228">
        <f t="shared" ref="O96" si="82">L96+M96+N96</f>
        <v>0</v>
      </c>
      <c r="P96" s="283"/>
      <c r="Q96" s="283"/>
      <c r="R96" s="283"/>
      <c r="S96" s="228">
        <f t="shared" ref="S96" si="83">P96+Q96+R96</f>
        <v>0</v>
      </c>
      <c r="T96" s="290">
        <v>120000</v>
      </c>
      <c r="U96" s="290"/>
      <c r="V96" s="290"/>
      <c r="W96" s="239">
        <f t="shared" ref="W96" si="84">T96+U96+V96</f>
        <v>120000</v>
      </c>
      <c r="Z96" s="128">
        <f>G96</f>
        <v>120000</v>
      </c>
      <c r="AD96" s="175"/>
      <c r="AE96" s="175"/>
      <c r="AF96" s="175"/>
      <c r="AG96" s="175"/>
      <c r="AH96" s="176"/>
      <c r="AI96" s="181">
        <f>AJ96</f>
        <v>65700000</v>
      </c>
      <c r="AJ96" s="175">
        <v>65700000</v>
      </c>
      <c r="AK96" s="175"/>
      <c r="AL96" s="175"/>
      <c r="AM96" s="176"/>
      <c r="AN96" s="318">
        <f t="shared" si="75"/>
        <v>0</v>
      </c>
    </row>
    <row r="97" spans="1:41">
      <c r="A97" s="265"/>
      <c r="B97" s="266"/>
      <c r="C97" s="266"/>
      <c r="D97" s="266"/>
      <c r="E97" s="267"/>
      <c r="F97" s="180"/>
      <c r="G97" s="228"/>
      <c r="H97" s="58"/>
      <c r="I97" s="58"/>
      <c r="J97" s="58"/>
      <c r="K97" s="228"/>
      <c r="L97" s="58"/>
      <c r="M97" s="58"/>
      <c r="N97" s="58"/>
      <c r="O97" s="228"/>
      <c r="P97" s="58"/>
      <c r="Q97" s="58"/>
      <c r="R97" s="58"/>
      <c r="S97" s="228"/>
      <c r="T97" s="246"/>
      <c r="U97" s="246"/>
      <c r="V97" s="246"/>
      <c r="W97" s="239"/>
      <c r="AD97" s="175"/>
      <c r="AE97" s="175"/>
      <c r="AF97" s="175"/>
      <c r="AG97" s="175"/>
      <c r="AH97" s="176"/>
      <c r="AI97" s="181"/>
      <c r="AJ97" s="175"/>
      <c r="AK97" s="175"/>
      <c r="AL97" s="175"/>
      <c r="AM97" s="176"/>
      <c r="AN97" s="318">
        <f t="shared" si="75"/>
        <v>0</v>
      </c>
    </row>
    <row r="98" spans="1:41">
      <c r="A98" s="177" t="s">
        <v>218</v>
      </c>
      <c r="B98" s="178" t="s">
        <v>43</v>
      </c>
      <c r="C98" s="178" t="s">
        <v>26</v>
      </c>
      <c r="D98" s="178" t="s">
        <v>84</v>
      </c>
      <c r="E98" s="184" t="s">
        <v>51</v>
      </c>
      <c r="F98" s="173" t="s">
        <v>89</v>
      </c>
      <c r="G98" s="228">
        <f>SUM(G99:G104)</f>
        <v>12520700</v>
      </c>
      <c r="H98" s="35"/>
      <c r="I98" s="35"/>
      <c r="J98" s="35"/>
      <c r="K98" s="228">
        <f>SUM(K99:K104)</f>
        <v>3465841.6666666665</v>
      </c>
      <c r="L98" s="58"/>
      <c r="M98" s="58"/>
      <c r="N98" s="58"/>
      <c r="O98" s="228">
        <f>SUM(O99:O104)</f>
        <v>3965841.6666666665</v>
      </c>
      <c r="P98" s="58"/>
      <c r="Q98" s="58"/>
      <c r="R98" s="58"/>
      <c r="S98" s="228">
        <f>SUM(S99:S104)</f>
        <v>2785841.6666666665</v>
      </c>
      <c r="T98" s="246"/>
      <c r="U98" s="246"/>
      <c r="V98" s="246"/>
      <c r="W98" s="239">
        <f>SUM(W99:W104)</f>
        <v>2303175</v>
      </c>
      <c r="AD98" s="167">
        <f>SUM(AD99:AD100)</f>
        <v>0</v>
      </c>
      <c r="AE98" s="175"/>
      <c r="AF98" s="175"/>
      <c r="AG98" s="175"/>
      <c r="AH98" s="176"/>
      <c r="AI98" s="170">
        <f>SUM(AI99:AI100)</f>
        <v>2433260</v>
      </c>
      <c r="AJ98" s="167">
        <f>SUM(AJ99:AJ100)</f>
        <v>608315</v>
      </c>
      <c r="AK98" s="167">
        <f>SUM(AK99:AK100)</f>
        <v>608315</v>
      </c>
      <c r="AL98" s="167">
        <f>SUM(AL99:AL100)</f>
        <v>608315</v>
      </c>
      <c r="AM98" s="169">
        <f>SUM(AM99:AM100)</f>
        <v>608315</v>
      </c>
      <c r="AN98" s="318">
        <f>G98-K98-O98-S98-W98</f>
        <v>0</v>
      </c>
      <c r="AO98" s="128">
        <f>AN98-G98</f>
        <v>-12520700</v>
      </c>
    </row>
    <row r="99" spans="1:41">
      <c r="A99" s="366" t="s">
        <v>31</v>
      </c>
      <c r="B99" s="367"/>
      <c r="C99" s="367"/>
      <c r="D99" s="367"/>
      <c r="E99" s="368"/>
      <c r="F99" s="180" t="s">
        <v>32</v>
      </c>
      <c r="G99" s="284">
        <v>2176800</v>
      </c>
      <c r="H99" s="58">
        <f>G99/12</f>
        <v>181400</v>
      </c>
      <c r="I99" s="58">
        <f>H99</f>
        <v>181400</v>
      </c>
      <c r="J99" s="58">
        <f>I99</f>
        <v>181400</v>
      </c>
      <c r="K99" s="228">
        <f t="shared" ref="K99:K104" si="85">H99+I99+J99</f>
        <v>544200</v>
      </c>
      <c r="L99" s="58">
        <f>H99</f>
        <v>181400</v>
      </c>
      <c r="M99" s="58">
        <f t="shared" ref="M99:N99" si="86">I99</f>
        <v>181400</v>
      </c>
      <c r="N99" s="58">
        <f t="shared" si="86"/>
        <v>181400</v>
      </c>
      <c r="O99" s="228">
        <f t="shared" ref="O99:O104" si="87">L99+M99+N99</f>
        <v>544200</v>
      </c>
      <c r="P99" s="58">
        <f>N99</f>
        <v>181400</v>
      </c>
      <c r="Q99" s="58">
        <f>P99</f>
        <v>181400</v>
      </c>
      <c r="R99" s="58">
        <f t="shared" ref="R99" si="88">P99</f>
        <v>181400</v>
      </c>
      <c r="S99" s="228">
        <f t="shared" ref="S99:S104" si="89">P99+Q99+R99</f>
        <v>544200</v>
      </c>
      <c r="T99" s="58">
        <f>R99</f>
        <v>181400</v>
      </c>
      <c r="U99" s="58">
        <f>T99</f>
        <v>181400</v>
      </c>
      <c r="V99" s="58">
        <f t="shared" ref="V99" si="90">T99</f>
        <v>181400</v>
      </c>
      <c r="W99" s="239">
        <f t="shared" ref="W99:W104" si="91">T99+U99+V99</f>
        <v>544200</v>
      </c>
      <c r="AA99" s="128">
        <f>G99</f>
        <v>2176800</v>
      </c>
      <c r="AD99" s="175"/>
      <c r="AE99" s="175">
        <f>AD99/4</f>
        <v>0</v>
      </c>
      <c r="AF99" s="175">
        <f>AD99/4</f>
        <v>0</v>
      </c>
      <c r="AG99" s="175">
        <f>AF99</f>
        <v>0</v>
      </c>
      <c r="AH99" s="176">
        <f>AE99</f>
        <v>0</v>
      </c>
      <c r="AI99" s="181">
        <f t="shared" ref="AI99:AI100" si="92">AJ99+AK99+AL99+AM99</f>
        <v>1502300</v>
      </c>
      <c r="AJ99" s="175">
        <v>375575</v>
      </c>
      <c r="AK99" s="175">
        <v>375575</v>
      </c>
      <c r="AL99" s="175">
        <v>375575</v>
      </c>
      <c r="AM99" s="176">
        <v>375575</v>
      </c>
      <c r="AN99" s="318">
        <f t="shared" si="75"/>
        <v>0</v>
      </c>
    </row>
    <row r="100" spans="1:41">
      <c r="A100" s="366" t="s">
        <v>33</v>
      </c>
      <c r="B100" s="367"/>
      <c r="C100" s="367"/>
      <c r="D100" s="367"/>
      <c r="E100" s="368"/>
      <c r="F100" s="180" t="s">
        <v>34</v>
      </c>
      <c r="G100" s="284">
        <v>2315900</v>
      </c>
      <c r="H100" s="58">
        <f>G100/12</f>
        <v>192991.66666666666</v>
      </c>
      <c r="I100" s="58">
        <f>H100</f>
        <v>192991.66666666666</v>
      </c>
      <c r="J100" s="58">
        <f>I100</f>
        <v>192991.66666666666</v>
      </c>
      <c r="K100" s="228">
        <f t="shared" si="85"/>
        <v>578975</v>
      </c>
      <c r="L100" s="58">
        <f>J100</f>
        <v>192991.66666666666</v>
      </c>
      <c r="M100" s="58">
        <f>L100</f>
        <v>192991.66666666666</v>
      </c>
      <c r="N100" s="58">
        <f>M100</f>
        <v>192991.66666666666</v>
      </c>
      <c r="O100" s="228">
        <f t="shared" si="87"/>
        <v>578975</v>
      </c>
      <c r="P100" s="58">
        <f>N100</f>
        <v>192991.66666666666</v>
      </c>
      <c r="Q100" s="58">
        <f>P100</f>
        <v>192991.66666666666</v>
      </c>
      <c r="R100" s="58">
        <f>Q100</f>
        <v>192991.66666666666</v>
      </c>
      <c r="S100" s="228">
        <f t="shared" si="89"/>
        <v>578975</v>
      </c>
      <c r="T100" s="58">
        <f>R100</f>
        <v>192991.66666666666</v>
      </c>
      <c r="U100" s="58">
        <f>T100</f>
        <v>192991.66666666666</v>
      </c>
      <c r="V100" s="58">
        <f>U100</f>
        <v>192991.66666666666</v>
      </c>
      <c r="W100" s="239">
        <f t="shared" si="91"/>
        <v>578975</v>
      </c>
      <c r="AA100" s="128">
        <f>G100</f>
        <v>2315900</v>
      </c>
      <c r="AD100" s="175"/>
      <c r="AE100" s="175">
        <f t="shared" ref="AE100" si="93">AD100/4</f>
        <v>0</v>
      </c>
      <c r="AF100" s="175">
        <f t="shared" ref="AF100" si="94">AD100/4</f>
        <v>0</v>
      </c>
      <c r="AG100" s="175">
        <f t="shared" ref="AG100" si="95">AF100</f>
        <v>0</v>
      </c>
      <c r="AH100" s="176">
        <f t="shared" ref="AH100" si="96">AE100</f>
        <v>0</v>
      </c>
      <c r="AI100" s="181">
        <f t="shared" si="92"/>
        <v>930960</v>
      </c>
      <c r="AJ100" s="175">
        <v>232740</v>
      </c>
      <c r="AK100" s="175">
        <v>232740</v>
      </c>
      <c r="AL100" s="175">
        <v>232740</v>
      </c>
      <c r="AM100" s="176">
        <v>232740</v>
      </c>
      <c r="AN100" s="318">
        <f t="shared" si="75"/>
        <v>0</v>
      </c>
    </row>
    <row r="101" spans="1:41">
      <c r="A101" s="366" t="s">
        <v>35</v>
      </c>
      <c r="B101" s="367"/>
      <c r="C101" s="367"/>
      <c r="D101" s="367"/>
      <c r="E101" s="368"/>
      <c r="F101" s="180" t="s">
        <v>492</v>
      </c>
      <c r="G101" s="284">
        <v>648000</v>
      </c>
      <c r="H101" s="58">
        <f>G101/3</f>
        <v>216000</v>
      </c>
      <c r="I101" s="58"/>
      <c r="J101" s="58"/>
      <c r="K101" s="228">
        <f t="shared" si="85"/>
        <v>216000</v>
      </c>
      <c r="L101" s="58">
        <f>H101</f>
        <v>216000</v>
      </c>
      <c r="M101" s="58"/>
      <c r="N101" s="58"/>
      <c r="O101" s="228">
        <f t="shared" si="87"/>
        <v>216000</v>
      </c>
      <c r="P101" s="58">
        <f>L101</f>
        <v>216000</v>
      </c>
      <c r="Q101" s="58"/>
      <c r="R101" s="58"/>
      <c r="S101" s="228">
        <f t="shared" si="89"/>
        <v>216000</v>
      </c>
      <c r="T101" s="246"/>
      <c r="U101" s="246"/>
      <c r="V101" s="246"/>
      <c r="W101" s="239">
        <f t="shared" si="91"/>
        <v>0</v>
      </c>
      <c r="AD101" s="175"/>
      <c r="AE101" s="175"/>
      <c r="AF101" s="175"/>
      <c r="AG101" s="175"/>
      <c r="AH101" s="176"/>
      <c r="AI101" s="181"/>
      <c r="AJ101" s="175"/>
      <c r="AK101" s="175"/>
      <c r="AL101" s="175"/>
      <c r="AM101" s="176"/>
      <c r="AN101" s="318">
        <f t="shared" si="75"/>
        <v>0</v>
      </c>
    </row>
    <row r="102" spans="1:41" ht="25.5">
      <c r="A102" s="177"/>
      <c r="B102" s="178"/>
      <c r="C102" s="178"/>
      <c r="D102" s="178"/>
      <c r="E102" s="341" t="s">
        <v>493</v>
      </c>
      <c r="F102" s="343" t="s">
        <v>494</v>
      </c>
      <c r="G102" s="284">
        <v>2500000</v>
      </c>
      <c r="H102" s="58">
        <v>500000</v>
      </c>
      <c r="I102" s="58"/>
      <c r="J102" s="58"/>
      <c r="K102" s="274">
        <f t="shared" si="85"/>
        <v>500000</v>
      </c>
      <c r="L102" s="58">
        <v>500000</v>
      </c>
      <c r="M102" s="58">
        <v>500000</v>
      </c>
      <c r="N102" s="58"/>
      <c r="O102" s="228">
        <f t="shared" si="87"/>
        <v>1000000</v>
      </c>
      <c r="P102" s="58">
        <v>500000</v>
      </c>
      <c r="Q102" s="58"/>
      <c r="R102" s="58"/>
      <c r="S102" s="228">
        <f t="shared" si="89"/>
        <v>500000</v>
      </c>
      <c r="T102" s="58"/>
      <c r="U102" s="58"/>
      <c r="V102" s="58">
        <v>500000</v>
      </c>
      <c r="W102" s="239">
        <f t="shared" si="91"/>
        <v>500000</v>
      </c>
      <c r="AD102" s="175"/>
      <c r="AE102" s="175"/>
      <c r="AF102" s="175"/>
      <c r="AG102" s="175"/>
      <c r="AH102" s="176"/>
      <c r="AI102" s="181"/>
      <c r="AJ102" s="175"/>
      <c r="AK102" s="175"/>
      <c r="AL102" s="175"/>
      <c r="AM102" s="176"/>
      <c r="AN102" s="318">
        <f t="shared" si="75"/>
        <v>0</v>
      </c>
    </row>
    <row r="103" spans="1:41">
      <c r="A103" s="376" t="s">
        <v>495</v>
      </c>
      <c r="B103" s="376"/>
      <c r="C103" s="376"/>
      <c r="D103" s="376"/>
      <c r="E103" s="377"/>
      <c r="F103" s="180" t="s">
        <v>126</v>
      </c>
      <c r="G103" s="284">
        <v>4080000</v>
      </c>
      <c r="H103" s="58">
        <v>680000</v>
      </c>
      <c r="I103" s="58">
        <v>680000</v>
      </c>
      <c r="J103" s="58"/>
      <c r="K103" s="228">
        <f t="shared" si="85"/>
        <v>1360000</v>
      </c>
      <c r="L103" s="58">
        <v>680000</v>
      </c>
      <c r="M103" s="58">
        <v>680000</v>
      </c>
      <c r="N103" s="58"/>
      <c r="O103" s="228">
        <f t="shared" si="87"/>
        <v>1360000</v>
      </c>
      <c r="P103" s="58">
        <v>680000</v>
      </c>
      <c r="Q103" s="58"/>
      <c r="R103" s="58"/>
      <c r="S103" s="228">
        <f t="shared" si="89"/>
        <v>680000</v>
      </c>
      <c r="T103" s="58">
        <v>680000</v>
      </c>
      <c r="U103" s="58"/>
      <c r="V103" s="58"/>
      <c r="W103" s="239">
        <f t="shared" si="91"/>
        <v>680000</v>
      </c>
      <c r="AD103" s="175"/>
      <c r="AE103" s="175"/>
      <c r="AF103" s="175"/>
      <c r="AG103" s="175"/>
      <c r="AH103" s="176"/>
      <c r="AI103" s="181"/>
      <c r="AJ103" s="175"/>
      <c r="AK103" s="175"/>
      <c r="AL103" s="175"/>
      <c r="AM103" s="176"/>
      <c r="AN103" s="318">
        <f t="shared" si="75"/>
        <v>0</v>
      </c>
    </row>
    <row r="104" spans="1:41">
      <c r="A104" s="376" t="s">
        <v>41</v>
      </c>
      <c r="B104" s="376"/>
      <c r="C104" s="376"/>
      <c r="D104" s="376"/>
      <c r="E104" s="377"/>
      <c r="F104" s="180" t="s">
        <v>42</v>
      </c>
      <c r="G104" s="284">
        <v>800000</v>
      </c>
      <c r="H104" s="58">
        <f>G104/3</f>
        <v>266666.66666666669</v>
      </c>
      <c r="I104" s="58"/>
      <c r="J104" s="58"/>
      <c r="K104" s="228">
        <f t="shared" si="85"/>
        <v>266666.66666666669</v>
      </c>
      <c r="L104" s="58">
        <f>H104</f>
        <v>266666.66666666669</v>
      </c>
      <c r="M104" s="58"/>
      <c r="N104" s="58"/>
      <c r="O104" s="228">
        <f t="shared" si="87"/>
        <v>266666.66666666669</v>
      </c>
      <c r="P104" s="58">
        <f>L104</f>
        <v>266666.66666666669</v>
      </c>
      <c r="Q104" s="58"/>
      <c r="R104" s="58"/>
      <c r="S104" s="228">
        <f t="shared" si="89"/>
        <v>266666.66666666669</v>
      </c>
      <c r="T104" s="246"/>
      <c r="U104" s="246"/>
      <c r="V104" s="246"/>
      <c r="W104" s="239">
        <f t="shared" si="91"/>
        <v>0</v>
      </c>
      <c r="AD104" s="175"/>
      <c r="AE104" s="175"/>
      <c r="AF104" s="175"/>
      <c r="AG104" s="175"/>
      <c r="AH104" s="176"/>
      <c r="AI104" s="181"/>
      <c r="AJ104" s="175"/>
      <c r="AK104" s="175"/>
      <c r="AL104" s="175"/>
      <c r="AM104" s="176"/>
      <c r="AN104" s="318">
        <f t="shared" si="75"/>
        <v>-1.1641532182693481E-10</v>
      </c>
    </row>
    <row r="105" spans="1:41">
      <c r="A105" s="182"/>
      <c r="B105" s="183"/>
      <c r="C105" s="183"/>
      <c r="D105" s="183"/>
      <c r="E105" s="163"/>
      <c r="F105" s="180"/>
      <c r="G105" s="228"/>
      <c r="H105" s="58"/>
      <c r="I105" s="58"/>
      <c r="J105" s="58"/>
      <c r="K105" s="228"/>
      <c r="L105" s="58"/>
      <c r="M105" s="58"/>
      <c r="N105" s="58"/>
      <c r="O105" s="228"/>
      <c r="P105" s="58"/>
      <c r="Q105" s="58"/>
      <c r="R105" s="58"/>
      <c r="S105" s="228"/>
      <c r="T105" s="246"/>
      <c r="U105" s="246"/>
      <c r="V105" s="246"/>
      <c r="W105" s="239"/>
      <c r="AD105" s="175"/>
      <c r="AE105" s="175"/>
      <c r="AF105" s="175"/>
      <c r="AG105" s="175"/>
      <c r="AH105" s="176"/>
      <c r="AI105" s="181"/>
      <c r="AJ105" s="175"/>
      <c r="AK105" s="175"/>
      <c r="AL105" s="175"/>
      <c r="AM105" s="176"/>
      <c r="AN105" s="318">
        <f t="shared" si="75"/>
        <v>0</v>
      </c>
    </row>
    <row r="106" spans="1:41">
      <c r="A106" s="177" t="s">
        <v>218</v>
      </c>
      <c r="B106" s="178" t="s">
        <v>43</v>
      </c>
      <c r="C106" s="199" t="s">
        <v>26</v>
      </c>
      <c r="D106" s="178" t="s">
        <v>92</v>
      </c>
      <c r="E106" s="179"/>
      <c r="F106" s="173" t="s">
        <v>93</v>
      </c>
      <c r="G106" s="228">
        <f>G112+G116+G107</f>
        <v>1259200</v>
      </c>
      <c r="H106" s="35"/>
      <c r="I106" s="35"/>
      <c r="J106" s="35"/>
      <c r="K106" s="228">
        <f>K112+K116+K107</f>
        <v>629600</v>
      </c>
      <c r="L106" s="58"/>
      <c r="M106" s="58"/>
      <c r="N106" s="58"/>
      <c r="O106" s="228">
        <f>O112+O116+O107</f>
        <v>629600</v>
      </c>
      <c r="P106" s="58"/>
      <c r="Q106" s="58"/>
      <c r="R106" s="58"/>
      <c r="S106" s="228">
        <f>S112+S116+S107</f>
        <v>0</v>
      </c>
      <c r="T106" s="246"/>
      <c r="U106" s="246"/>
      <c r="V106" s="246"/>
      <c r="W106" s="239">
        <f>W112+W116+W107</f>
        <v>0</v>
      </c>
      <c r="AD106" s="167">
        <f>AD112+AD116</f>
        <v>0</v>
      </c>
      <c r="AE106" s="175"/>
      <c r="AF106" s="175"/>
      <c r="AG106" s="175"/>
      <c r="AH106" s="176"/>
      <c r="AI106" s="170">
        <f>AI112+AI116</f>
        <v>14654300</v>
      </c>
      <c r="AJ106" s="167">
        <f>AJ112+AJ116</f>
        <v>576825</v>
      </c>
      <c r="AK106" s="167">
        <f>AK112+AK116</f>
        <v>576825</v>
      </c>
      <c r="AL106" s="167">
        <f>AL112+AL116</f>
        <v>576825</v>
      </c>
      <c r="AM106" s="169">
        <f>AM112+AM116</f>
        <v>12923825</v>
      </c>
      <c r="AN106" s="318">
        <f t="shared" si="75"/>
        <v>0</v>
      </c>
    </row>
    <row r="107" spans="1:41" ht="25.5">
      <c r="A107" s="177" t="s">
        <v>218</v>
      </c>
      <c r="B107" s="178" t="s">
        <v>43</v>
      </c>
      <c r="C107" s="199" t="s">
        <v>26</v>
      </c>
      <c r="D107" s="178" t="s">
        <v>92</v>
      </c>
      <c r="E107" s="184" t="s">
        <v>43</v>
      </c>
      <c r="F107" s="173" t="s">
        <v>363</v>
      </c>
      <c r="G107" s="228">
        <f>SUM(G108:G110)</f>
        <v>0</v>
      </c>
      <c r="H107" s="35"/>
      <c r="I107" s="35"/>
      <c r="J107" s="35"/>
      <c r="K107" s="228">
        <f>SUM(K108:K110)</f>
        <v>0</v>
      </c>
      <c r="L107" s="58"/>
      <c r="M107" s="58"/>
      <c r="N107" s="58"/>
      <c r="O107" s="228">
        <f>SUM(O108:O110)</f>
        <v>0</v>
      </c>
      <c r="P107" s="58"/>
      <c r="Q107" s="58"/>
      <c r="R107" s="58"/>
      <c r="S107" s="228">
        <f>SUM(S110)</f>
        <v>0</v>
      </c>
      <c r="U107" s="246"/>
      <c r="V107" s="246"/>
      <c r="W107" s="239">
        <f>W112+W116</f>
        <v>0</v>
      </c>
      <c r="AD107" s="167">
        <f>SUM(AD110:AD112)</f>
        <v>0</v>
      </c>
      <c r="AE107" s="175"/>
      <c r="AF107" s="175"/>
      <c r="AG107" s="175"/>
      <c r="AH107" s="176"/>
      <c r="AI107" s="170">
        <f>SUM(AI110:AI112)</f>
        <v>2307300</v>
      </c>
      <c r="AJ107" s="167">
        <f>SUM(AJ110:AJ112)</f>
        <v>576825</v>
      </c>
      <c r="AK107" s="167">
        <f>SUM(AK110:AK112)</f>
        <v>576825</v>
      </c>
      <c r="AL107" s="167">
        <f>SUM(AL110:AL112)</f>
        <v>576825</v>
      </c>
      <c r="AM107" s="169">
        <f>SUM(AM110:AM112)</f>
        <v>576825</v>
      </c>
      <c r="AN107" s="318">
        <f t="shared" si="75"/>
        <v>0</v>
      </c>
      <c r="AO107" s="128">
        <f>AN107-G107</f>
        <v>0</v>
      </c>
    </row>
    <row r="108" spans="1:41" ht="25.5">
      <c r="A108" s="378" t="s">
        <v>475</v>
      </c>
      <c r="B108" s="379"/>
      <c r="C108" s="379"/>
      <c r="D108" s="379"/>
      <c r="E108" s="380"/>
      <c r="F108" s="180" t="s">
        <v>497</v>
      </c>
      <c r="G108" s="274"/>
      <c r="H108" s="35"/>
      <c r="I108" s="35"/>
      <c r="J108" s="274"/>
      <c r="K108" s="282">
        <f t="shared" ref="K108:K110" si="97">H108+I108+J108</f>
        <v>0</v>
      </c>
      <c r="L108" s="274"/>
      <c r="M108" s="58"/>
      <c r="N108" s="58"/>
      <c r="O108" s="228">
        <f t="shared" ref="O108:O109" si="98">L108+M108+N108</f>
        <v>0</v>
      </c>
      <c r="P108" s="58"/>
      <c r="Q108" s="58"/>
      <c r="R108" s="58"/>
      <c r="S108" s="228"/>
      <c r="U108" s="246"/>
      <c r="V108" s="246"/>
      <c r="W108" s="239"/>
      <c r="AD108" s="167"/>
      <c r="AE108" s="175"/>
      <c r="AF108" s="175"/>
      <c r="AG108" s="175"/>
      <c r="AH108" s="176"/>
      <c r="AI108" s="170"/>
      <c r="AJ108" s="167"/>
      <c r="AK108" s="167"/>
      <c r="AL108" s="167"/>
      <c r="AM108" s="169"/>
      <c r="AN108" s="318">
        <f t="shared" si="75"/>
        <v>0</v>
      </c>
    </row>
    <row r="109" spans="1:41" ht="25.5">
      <c r="A109" s="378" t="s">
        <v>496</v>
      </c>
      <c r="B109" s="379"/>
      <c r="C109" s="379"/>
      <c r="D109" s="379"/>
      <c r="E109" s="380"/>
      <c r="F109" s="180" t="s">
        <v>498</v>
      </c>
      <c r="G109" s="274"/>
      <c r="H109" s="35"/>
      <c r="I109" s="35"/>
      <c r="J109" s="274"/>
      <c r="K109" s="282">
        <f t="shared" si="97"/>
        <v>0</v>
      </c>
      <c r="L109" s="274"/>
      <c r="M109" s="58"/>
      <c r="N109" s="58"/>
      <c r="O109" s="228">
        <f t="shared" si="98"/>
        <v>0</v>
      </c>
      <c r="P109" s="58"/>
      <c r="Q109" s="58"/>
      <c r="R109" s="58"/>
      <c r="S109" s="228"/>
      <c r="U109" s="246"/>
      <c r="V109" s="246"/>
      <c r="W109" s="239"/>
      <c r="AD109" s="167"/>
      <c r="AE109" s="175"/>
      <c r="AF109" s="175"/>
      <c r="AG109" s="175"/>
      <c r="AH109" s="176"/>
      <c r="AI109" s="170"/>
      <c r="AJ109" s="167"/>
      <c r="AK109" s="167"/>
      <c r="AL109" s="167"/>
      <c r="AM109" s="169"/>
      <c r="AN109" s="318">
        <f t="shared" si="75"/>
        <v>0</v>
      </c>
    </row>
    <row r="110" spans="1:41">
      <c r="A110" s="378" t="s">
        <v>315</v>
      </c>
      <c r="B110" s="379"/>
      <c r="C110" s="379"/>
      <c r="D110" s="379"/>
      <c r="E110" s="380"/>
      <c r="F110" s="281" t="s">
        <v>316</v>
      </c>
      <c r="G110" s="284"/>
      <c r="H110" s="283"/>
      <c r="I110" s="283"/>
      <c r="J110" s="284"/>
      <c r="K110" s="282">
        <f t="shared" si="97"/>
        <v>0</v>
      </c>
      <c r="L110" s="284"/>
      <c r="M110" s="283"/>
      <c r="N110" s="283"/>
      <c r="O110" s="282">
        <f t="shared" ref="O110" si="99">L110+M110+N110</f>
        <v>0</v>
      </c>
      <c r="P110" s="283"/>
      <c r="Q110" s="283"/>
      <c r="R110" s="283"/>
      <c r="S110" s="228">
        <f t="shared" ref="S110" si="100">P110+Q110+R110</f>
        <v>0</v>
      </c>
      <c r="T110" s="246"/>
      <c r="U110" s="290"/>
      <c r="V110" s="290"/>
      <c r="W110" s="239">
        <f>T110+U110+V110</f>
        <v>0</v>
      </c>
      <c r="AD110" s="167"/>
      <c r="AE110" s="175"/>
      <c r="AF110" s="175"/>
      <c r="AG110" s="175"/>
      <c r="AH110" s="176"/>
      <c r="AI110" s="170"/>
      <c r="AJ110" s="167"/>
      <c r="AK110" s="167"/>
      <c r="AL110" s="167"/>
      <c r="AM110" s="169"/>
      <c r="AN110" s="318">
        <f t="shared" si="75"/>
        <v>0</v>
      </c>
    </row>
    <row r="111" spans="1:41">
      <c r="A111" s="177"/>
      <c r="B111" s="178"/>
      <c r="C111" s="199"/>
      <c r="D111" s="178"/>
      <c r="E111" s="179"/>
      <c r="F111" s="173"/>
      <c r="G111" s="228"/>
      <c r="H111" s="35"/>
      <c r="I111" s="35"/>
      <c r="J111" s="35"/>
      <c r="K111" s="228"/>
      <c r="L111" s="58"/>
      <c r="M111" s="58"/>
      <c r="N111" s="58"/>
      <c r="O111" s="228"/>
      <c r="P111" s="58"/>
      <c r="Q111" s="58"/>
      <c r="R111" s="58"/>
      <c r="S111" s="228"/>
      <c r="T111" s="246"/>
      <c r="U111" s="246"/>
      <c r="V111" s="246"/>
      <c r="W111" s="239"/>
      <c r="AD111" s="167"/>
      <c r="AE111" s="175"/>
      <c r="AF111" s="175"/>
      <c r="AG111" s="175"/>
      <c r="AH111" s="176"/>
      <c r="AI111" s="170"/>
      <c r="AJ111" s="167"/>
      <c r="AK111" s="167"/>
      <c r="AL111" s="167"/>
      <c r="AM111" s="169"/>
      <c r="AN111" s="318">
        <f t="shared" si="75"/>
        <v>0</v>
      </c>
    </row>
    <row r="112" spans="1:41" ht="25.5">
      <c r="A112" s="177" t="s">
        <v>218</v>
      </c>
      <c r="B112" s="178" t="s">
        <v>43</v>
      </c>
      <c r="C112" s="199" t="s">
        <v>26</v>
      </c>
      <c r="D112" s="178" t="s">
        <v>92</v>
      </c>
      <c r="E112" s="179" t="s">
        <v>49</v>
      </c>
      <c r="F112" s="173" t="s">
        <v>94</v>
      </c>
      <c r="G112" s="228">
        <f>SUM(G113:G114)</f>
        <v>1259200</v>
      </c>
      <c r="H112" s="35"/>
      <c r="I112" s="35"/>
      <c r="J112" s="35"/>
      <c r="K112" s="228">
        <f>SUM(K113:K115)</f>
        <v>629600</v>
      </c>
      <c r="L112" s="58"/>
      <c r="M112" s="58"/>
      <c r="N112" s="58"/>
      <c r="O112" s="228">
        <f>SUM(O113:O115)</f>
        <v>629600</v>
      </c>
      <c r="P112" s="58"/>
      <c r="Q112" s="58"/>
      <c r="R112" s="58"/>
      <c r="S112" s="228">
        <f>SUM(S113:S115)</f>
        <v>0</v>
      </c>
      <c r="T112" s="246"/>
      <c r="U112" s="246"/>
      <c r="V112" s="246"/>
      <c r="W112" s="239">
        <f>W113+W114</f>
        <v>0</v>
      </c>
      <c r="AD112" s="167">
        <f>SUM(AD113:AD115)</f>
        <v>0</v>
      </c>
      <c r="AE112" s="175"/>
      <c r="AF112" s="175"/>
      <c r="AG112" s="175"/>
      <c r="AH112" s="176"/>
      <c r="AI112" s="170">
        <f>SUM(AI113:AI115)</f>
        <v>2307300</v>
      </c>
      <c r="AJ112" s="167">
        <f>SUM(AJ113:AJ115)</f>
        <v>576825</v>
      </c>
      <c r="AK112" s="167">
        <f>SUM(AK113:AK115)</f>
        <v>576825</v>
      </c>
      <c r="AL112" s="167">
        <f>SUM(AL113:AL115)</f>
        <v>576825</v>
      </c>
      <c r="AM112" s="169">
        <f>SUM(AM113:AM115)</f>
        <v>576825</v>
      </c>
      <c r="AN112" s="318">
        <f t="shared" si="75"/>
        <v>0</v>
      </c>
      <c r="AO112" s="128">
        <f>AN112-G112</f>
        <v>-1259200</v>
      </c>
    </row>
    <row r="113" spans="1:41" ht="28.5" customHeight="1">
      <c r="A113" s="366" t="s">
        <v>31</v>
      </c>
      <c r="B113" s="367"/>
      <c r="C113" s="367"/>
      <c r="D113" s="367"/>
      <c r="E113" s="368"/>
      <c r="F113" s="180" t="s">
        <v>32</v>
      </c>
      <c r="G113" s="284">
        <v>759200</v>
      </c>
      <c r="H113" s="58">
        <f>G113/4</f>
        <v>189800</v>
      </c>
      <c r="I113" s="58"/>
      <c r="J113" s="58">
        <f>H113</f>
        <v>189800</v>
      </c>
      <c r="K113" s="228">
        <f t="shared" ref="K113:K114" si="101">H113+I113+J113</f>
        <v>379600</v>
      </c>
      <c r="L113" s="58">
        <f>H113</f>
        <v>189800</v>
      </c>
      <c r="M113" s="58"/>
      <c r="N113" s="58">
        <f>H113</f>
        <v>189800</v>
      </c>
      <c r="O113" s="228">
        <f>L113+M113+N113</f>
        <v>379600</v>
      </c>
      <c r="P113" s="58"/>
      <c r="Q113" s="58"/>
      <c r="R113" s="58"/>
      <c r="S113" s="228">
        <f t="shared" ref="S113:S114" si="102">P113+Q113+R113</f>
        <v>0</v>
      </c>
      <c r="T113" s="246"/>
      <c r="U113" s="246"/>
      <c r="V113" s="246"/>
      <c r="W113" s="239">
        <f>T113+U113+V113</f>
        <v>0</v>
      </c>
      <c r="AA113" s="128">
        <f>G113</f>
        <v>759200</v>
      </c>
      <c r="AD113" s="175"/>
      <c r="AE113" s="175">
        <f>AD113/4</f>
        <v>0</v>
      </c>
      <c r="AF113" s="175">
        <f>AE113</f>
        <v>0</v>
      </c>
      <c r="AG113" s="175">
        <f>AF113</f>
        <v>0</v>
      </c>
      <c r="AH113" s="176">
        <f>AG113</f>
        <v>0</v>
      </c>
      <c r="AI113" s="181">
        <f>AJ113+AK113+AL113+AM113</f>
        <v>1918500</v>
      </c>
      <c r="AJ113" s="175">
        <v>479625</v>
      </c>
      <c r="AK113" s="175">
        <v>479625</v>
      </c>
      <c r="AL113" s="175">
        <v>479625</v>
      </c>
      <c r="AM113" s="176">
        <v>479625</v>
      </c>
      <c r="AN113" s="318">
        <f t="shared" si="75"/>
        <v>0</v>
      </c>
    </row>
    <row r="114" spans="1:41">
      <c r="A114" s="366" t="s">
        <v>33</v>
      </c>
      <c r="B114" s="367"/>
      <c r="C114" s="367"/>
      <c r="D114" s="367"/>
      <c r="E114" s="368"/>
      <c r="F114" s="180" t="s">
        <v>34</v>
      </c>
      <c r="G114" s="284">
        <v>500000</v>
      </c>
      <c r="H114" s="58">
        <f>G114/4</f>
        <v>125000</v>
      </c>
      <c r="I114" s="58"/>
      <c r="J114" s="58">
        <f>H114</f>
        <v>125000</v>
      </c>
      <c r="K114" s="228">
        <f t="shared" si="101"/>
        <v>250000</v>
      </c>
      <c r="L114" s="58">
        <f>H114</f>
        <v>125000</v>
      </c>
      <c r="M114" s="58"/>
      <c r="N114" s="58">
        <f>H114</f>
        <v>125000</v>
      </c>
      <c r="O114" s="228">
        <f>L114+M114+N114</f>
        <v>250000</v>
      </c>
      <c r="P114" s="58"/>
      <c r="Q114" s="58"/>
      <c r="R114" s="58"/>
      <c r="S114" s="228">
        <f t="shared" si="102"/>
        <v>0</v>
      </c>
      <c r="T114" s="246"/>
      <c r="U114" s="246"/>
      <c r="V114" s="246"/>
      <c r="W114" s="239">
        <f t="shared" ref="W114" si="103">T114+U114+V114</f>
        <v>0</v>
      </c>
      <c r="AA114" s="128">
        <f>G114</f>
        <v>500000</v>
      </c>
      <c r="AD114" s="175"/>
      <c r="AE114" s="175">
        <f>AD114/4</f>
        <v>0</v>
      </c>
      <c r="AF114" s="175">
        <f t="shared" ref="AF114:AG114" si="104">AE114</f>
        <v>0</v>
      </c>
      <c r="AG114" s="175">
        <f t="shared" si="104"/>
        <v>0</v>
      </c>
      <c r="AH114" s="176">
        <f t="shared" ref="AH114" si="105">AF114</f>
        <v>0</v>
      </c>
      <c r="AI114" s="181">
        <f t="shared" ref="AI114" si="106">AJ114+AK114+AL114+AM114</f>
        <v>388800</v>
      </c>
      <c r="AJ114" s="175">
        <v>97200</v>
      </c>
      <c r="AK114" s="175">
        <v>97200</v>
      </c>
      <c r="AL114" s="175">
        <v>97200</v>
      </c>
      <c r="AM114" s="176">
        <v>97200</v>
      </c>
      <c r="AN114" s="318">
        <f t="shared" si="75"/>
        <v>0</v>
      </c>
    </row>
    <row r="115" spans="1:41">
      <c r="A115" s="182"/>
      <c r="B115" s="183"/>
      <c r="C115" s="183"/>
      <c r="D115" s="183"/>
      <c r="E115" s="163"/>
      <c r="F115" s="180"/>
      <c r="G115" s="228"/>
      <c r="H115" s="58"/>
      <c r="I115" s="58"/>
      <c r="J115" s="58"/>
      <c r="K115" s="228"/>
      <c r="L115" s="58"/>
      <c r="M115" s="58"/>
      <c r="N115" s="58"/>
      <c r="O115" s="228"/>
      <c r="P115" s="58"/>
      <c r="Q115" s="58"/>
      <c r="R115" s="58"/>
      <c r="S115" s="228"/>
      <c r="T115" s="246"/>
      <c r="U115" s="246"/>
      <c r="V115" s="246"/>
      <c r="W115" s="239"/>
      <c r="AD115" s="175"/>
      <c r="AE115" s="175"/>
      <c r="AF115" s="175"/>
      <c r="AG115" s="175"/>
      <c r="AH115" s="176"/>
      <c r="AI115" s="181"/>
      <c r="AJ115" s="175"/>
      <c r="AK115" s="175"/>
      <c r="AL115" s="175"/>
      <c r="AM115" s="176"/>
      <c r="AN115" s="318">
        <f t="shared" si="75"/>
        <v>0</v>
      </c>
    </row>
    <row r="116" spans="1:41" ht="25.5">
      <c r="A116" s="177" t="s">
        <v>218</v>
      </c>
      <c r="B116" s="178" t="s">
        <v>43</v>
      </c>
      <c r="C116" s="199" t="s">
        <v>26</v>
      </c>
      <c r="D116" s="178" t="s">
        <v>92</v>
      </c>
      <c r="E116" s="179" t="s">
        <v>95</v>
      </c>
      <c r="F116" s="173" t="s">
        <v>96</v>
      </c>
      <c r="G116" s="228">
        <f>SUM(G117:G118)</f>
        <v>0</v>
      </c>
      <c r="H116" s="35"/>
      <c r="I116" s="35"/>
      <c r="J116" s="35"/>
      <c r="K116" s="228">
        <f>SUM(K117:K118)</f>
        <v>0</v>
      </c>
      <c r="L116" s="58"/>
      <c r="M116" s="58"/>
      <c r="N116" s="58"/>
      <c r="O116" s="228">
        <f>SUM(O117:O118)</f>
        <v>0</v>
      </c>
      <c r="P116" s="58"/>
      <c r="Q116" s="58"/>
      <c r="R116" s="58"/>
      <c r="S116" s="228">
        <f>SUM(S117:S119)</f>
        <v>0</v>
      </c>
      <c r="T116" s="246"/>
      <c r="U116" s="246"/>
      <c r="V116" s="246"/>
      <c r="W116" s="239">
        <f>SUM(W117:W119)</f>
        <v>0</v>
      </c>
      <c r="AD116" s="167">
        <f>SUM(AD117:AD119)</f>
        <v>0</v>
      </c>
      <c r="AE116" s="175"/>
      <c r="AF116" s="175"/>
      <c r="AG116" s="175"/>
      <c r="AH116" s="176"/>
      <c r="AI116" s="170">
        <f>SUM(AI117:AI119)</f>
        <v>12347000</v>
      </c>
      <c r="AJ116" s="167">
        <f>SUM(AJ117:AJ119)</f>
        <v>0</v>
      </c>
      <c r="AK116" s="167">
        <f>SUM(AK117:AK119)</f>
        <v>0</v>
      </c>
      <c r="AL116" s="167">
        <f>SUM(AL117:AL119)</f>
        <v>0</v>
      </c>
      <c r="AM116" s="169">
        <f>SUM(AM117:AM119)</f>
        <v>12347000</v>
      </c>
      <c r="AN116" s="318">
        <f t="shared" si="75"/>
        <v>0</v>
      </c>
      <c r="AO116" s="128">
        <f>AN116-G116</f>
        <v>0</v>
      </c>
    </row>
    <row r="117" spans="1:41" ht="19.5" customHeight="1">
      <c r="A117" s="366" t="s">
        <v>99</v>
      </c>
      <c r="B117" s="367"/>
      <c r="C117" s="367"/>
      <c r="D117" s="367"/>
      <c r="E117" s="368"/>
      <c r="F117" s="180" t="s">
        <v>100</v>
      </c>
      <c r="G117" s="273"/>
      <c r="H117" s="58"/>
      <c r="I117" s="58"/>
      <c r="J117" s="58">
        <f>G117/3</f>
        <v>0</v>
      </c>
      <c r="K117" s="228">
        <f t="shared" ref="K117:K118" si="107">H117+I117+J117</f>
        <v>0</v>
      </c>
      <c r="L117" s="58"/>
      <c r="M117" s="58"/>
      <c r="N117" s="58"/>
      <c r="O117" s="228">
        <f t="shared" ref="O117:O118" si="108">L117+M117+N117</f>
        <v>0</v>
      </c>
      <c r="P117" s="58"/>
      <c r="Q117" s="58"/>
      <c r="R117" s="58"/>
      <c r="S117" s="228">
        <f t="shared" ref="S117:S118" si="109">P117+Q117+R117</f>
        <v>0</v>
      </c>
      <c r="T117" s="246"/>
      <c r="U117" s="246"/>
      <c r="V117" s="246"/>
      <c r="W117" s="239">
        <f t="shared" ref="W117:W118" si="110">T117+U117+V117</f>
        <v>0</v>
      </c>
      <c r="AD117" s="175"/>
      <c r="AE117" s="175"/>
      <c r="AF117" s="175"/>
      <c r="AG117" s="175"/>
      <c r="AH117" s="176"/>
      <c r="AI117" s="181">
        <f>AJ117+AK117+AL117+AM117</f>
        <v>5000000</v>
      </c>
      <c r="AJ117" s="175"/>
      <c r="AK117" s="175"/>
      <c r="AL117" s="175"/>
      <c r="AM117" s="176">
        <v>5000000</v>
      </c>
      <c r="AN117" s="318">
        <f t="shared" si="75"/>
        <v>0</v>
      </c>
    </row>
    <row r="118" spans="1:41">
      <c r="A118" s="366" t="s">
        <v>39</v>
      </c>
      <c r="B118" s="367"/>
      <c r="C118" s="367"/>
      <c r="D118" s="367"/>
      <c r="E118" s="368"/>
      <c r="F118" s="180" t="s">
        <v>40</v>
      </c>
      <c r="G118" s="273"/>
      <c r="H118" s="58"/>
      <c r="I118" s="58"/>
      <c r="J118" s="58">
        <f>G118/3</f>
        <v>0</v>
      </c>
      <c r="K118" s="228">
        <f t="shared" si="107"/>
        <v>0</v>
      </c>
      <c r="L118" s="58"/>
      <c r="M118" s="58"/>
      <c r="N118" s="58"/>
      <c r="O118" s="228">
        <f t="shared" si="108"/>
        <v>0</v>
      </c>
      <c r="P118" s="58"/>
      <c r="Q118" s="58"/>
      <c r="R118" s="58"/>
      <c r="S118" s="228">
        <f t="shared" si="109"/>
        <v>0</v>
      </c>
      <c r="T118" s="246"/>
      <c r="U118" s="246"/>
      <c r="V118" s="246"/>
      <c r="W118" s="239">
        <f t="shared" si="110"/>
        <v>0</v>
      </c>
      <c r="AD118" s="175"/>
      <c r="AE118" s="175"/>
      <c r="AF118" s="175"/>
      <c r="AG118" s="175"/>
      <c r="AH118" s="176"/>
      <c r="AI118" s="181">
        <f>AJ118+AK118+AL118+AM118</f>
        <v>7347000</v>
      </c>
      <c r="AJ118" s="175"/>
      <c r="AK118" s="175"/>
      <c r="AL118" s="175"/>
      <c r="AM118" s="176">
        <v>7347000</v>
      </c>
      <c r="AN118" s="318">
        <f t="shared" si="75"/>
        <v>0</v>
      </c>
    </row>
    <row r="119" spans="1:41">
      <c r="A119" s="200"/>
      <c r="B119" s="178"/>
      <c r="C119" s="199"/>
      <c r="D119" s="178"/>
      <c r="E119" s="179"/>
      <c r="F119" s="180"/>
      <c r="G119" s="228"/>
      <c r="H119" s="35"/>
      <c r="I119" s="35"/>
      <c r="J119" s="35"/>
      <c r="K119" s="228"/>
      <c r="L119" s="58"/>
      <c r="M119" s="58"/>
      <c r="N119" s="58"/>
      <c r="O119" s="228"/>
      <c r="P119" s="58"/>
      <c r="Q119" s="58"/>
      <c r="R119" s="58"/>
      <c r="S119" s="228"/>
      <c r="T119" s="246"/>
      <c r="U119" s="246"/>
      <c r="V119" s="246"/>
      <c r="W119" s="239"/>
      <c r="AD119" s="167"/>
      <c r="AE119" s="175"/>
      <c r="AF119" s="175"/>
      <c r="AG119" s="175"/>
      <c r="AH119" s="176"/>
      <c r="AI119" s="170"/>
      <c r="AJ119" s="175"/>
      <c r="AK119" s="175"/>
      <c r="AL119" s="175"/>
      <c r="AM119" s="176"/>
      <c r="AN119" s="318">
        <f t="shared" si="75"/>
        <v>0</v>
      </c>
    </row>
    <row r="120" spans="1:41">
      <c r="A120" s="177" t="s">
        <v>218</v>
      </c>
      <c r="B120" s="178" t="s">
        <v>43</v>
      </c>
      <c r="C120" s="199" t="s">
        <v>26</v>
      </c>
      <c r="D120" s="178" t="s">
        <v>101</v>
      </c>
      <c r="E120" s="179"/>
      <c r="F120" s="173" t="s">
        <v>102</v>
      </c>
      <c r="G120" s="228">
        <f>G121+G124+G128+G132+G138+G141</f>
        <v>1041198180</v>
      </c>
      <c r="H120" s="35"/>
      <c r="I120" s="35"/>
      <c r="J120" s="35"/>
      <c r="K120" s="228">
        <f>K121+K124+K128+K132+K138+K141</f>
        <v>765144797.87878788</v>
      </c>
      <c r="L120" s="58"/>
      <c r="M120" s="58"/>
      <c r="N120" s="58"/>
      <c r="O120" s="228">
        <f>O121+O124+O128+O132+O138+O141</f>
        <v>102060655.15151516</v>
      </c>
      <c r="P120" s="58"/>
      <c r="Q120" s="58"/>
      <c r="R120" s="58"/>
      <c r="S120" s="228">
        <f>S121+S124+S128+S132+S138+S141</f>
        <v>91220905.151515156</v>
      </c>
      <c r="T120" s="246"/>
      <c r="U120" s="246"/>
      <c r="V120" s="246"/>
      <c r="W120" s="239">
        <f>W121+W124+W128+W132+W138+W141</f>
        <v>82771821.818181813</v>
      </c>
      <c r="AD120" s="167" t="e">
        <f>AD121+AD124+#REF!+AD132+#REF!+AD138+AD141</f>
        <v>#REF!</v>
      </c>
      <c r="AE120" s="175"/>
      <c r="AF120" s="175"/>
      <c r="AG120" s="175"/>
      <c r="AH120" s="176"/>
      <c r="AI120" s="170" t="e">
        <f>AI121+AI124+#REF!+AI132+#REF!+AI138+AI141</f>
        <v>#REF!</v>
      </c>
      <c r="AJ120" s="167" t="e">
        <f>AJ121+AJ124+#REF!+AJ132+#REF!+AJ138+AJ141</f>
        <v>#REF!</v>
      </c>
      <c r="AK120" s="167" t="e">
        <f>AK121+AK124+#REF!+AK132+#REF!+AK138+AK141</f>
        <v>#REF!</v>
      </c>
      <c r="AL120" s="167" t="e">
        <f>AL121+AL124+#REF!+AL132+#REF!+AL138+AL141</f>
        <v>#REF!</v>
      </c>
      <c r="AM120" s="169" t="e">
        <f>AM121+AM124+#REF!+AM132+#REF!+AM138+AM141</f>
        <v>#REF!</v>
      </c>
      <c r="AN120" s="318">
        <f>G120-K120-O120-S120-W120</f>
        <v>0</v>
      </c>
    </row>
    <row r="121" spans="1:41" ht="25.5">
      <c r="A121" s="177" t="s">
        <v>218</v>
      </c>
      <c r="B121" s="178" t="s">
        <v>43</v>
      </c>
      <c r="C121" s="199" t="s">
        <v>26</v>
      </c>
      <c r="D121" s="178" t="s">
        <v>101</v>
      </c>
      <c r="E121" s="179" t="s">
        <v>26</v>
      </c>
      <c r="F121" s="173" t="s">
        <v>103</v>
      </c>
      <c r="G121" s="228">
        <f>SUM(G122:G122)</f>
        <v>1964000</v>
      </c>
      <c r="H121" s="35"/>
      <c r="I121" s="35"/>
      <c r="J121" s="35"/>
      <c r="K121" s="228">
        <f>SUM(K122:K123)</f>
        <v>654666.66666666663</v>
      </c>
      <c r="L121" s="58"/>
      <c r="M121" s="58"/>
      <c r="N121" s="58"/>
      <c r="O121" s="228">
        <f>SUM(O122:O123)</f>
        <v>654666.66666666663</v>
      </c>
      <c r="P121" s="58"/>
      <c r="Q121" s="58"/>
      <c r="R121" s="58"/>
      <c r="S121" s="228">
        <f>SUM(S122:S123)</f>
        <v>654666.66666666663</v>
      </c>
      <c r="T121" s="246"/>
      <c r="U121" s="246"/>
      <c r="V121" s="246"/>
      <c r="W121" s="239">
        <f>SUM(W122:W123)</f>
        <v>0</v>
      </c>
      <c r="AD121" s="167">
        <f>SUM(AD122:AD123)</f>
        <v>0</v>
      </c>
      <c r="AE121" s="175"/>
      <c r="AF121" s="175"/>
      <c r="AG121" s="175"/>
      <c r="AH121" s="176"/>
      <c r="AI121" s="170">
        <f>SUM(AI122:AI123)</f>
        <v>0</v>
      </c>
      <c r="AJ121" s="167">
        <f>SUM(AJ122:AJ123)</f>
        <v>0</v>
      </c>
      <c r="AK121" s="167">
        <f>SUM(AK122:AK123)</f>
        <v>0</v>
      </c>
      <c r="AL121" s="167">
        <f>SUM(AL122:AL123)</f>
        <v>0</v>
      </c>
      <c r="AM121" s="169">
        <f>SUM(AM122:AM123)</f>
        <v>0</v>
      </c>
      <c r="AN121" s="318">
        <f t="shared" si="75"/>
        <v>2.3283064365386963E-10</v>
      </c>
      <c r="AO121" s="128">
        <f>AN121-G121</f>
        <v>-1963999.9999999998</v>
      </c>
    </row>
    <row r="122" spans="1:41">
      <c r="A122" s="200"/>
      <c r="B122" s="162"/>
      <c r="C122" s="201"/>
      <c r="D122" s="162"/>
      <c r="E122" s="267" t="s">
        <v>104</v>
      </c>
      <c r="F122" s="180" t="s">
        <v>105</v>
      </c>
      <c r="G122" s="284">
        <v>1964000</v>
      </c>
      <c r="H122" s="58">
        <f>G122/9</f>
        <v>218222.22222222222</v>
      </c>
      <c r="I122" s="58">
        <f>H122</f>
        <v>218222.22222222222</v>
      </c>
      <c r="J122" s="58">
        <f>H122</f>
        <v>218222.22222222222</v>
      </c>
      <c r="K122" s="228">
        <f t="shared" ref="K122" si="111">H122+I122+J122</f>
        <v>654666.66666666663</v>
      </c>
      <c r="L122" s="58">
        <f>J122</f>
        <v>218222.22222222222</v>
      </c>
      <c r="M122" s="58">
        <f>L122</f>
        <v>218222.22222222222</v>
      </c>
      <c r="N122" s="58">
        <f>M122</f>
        <v>218222.22222222222</v>
      </c>
      <c r="O122" s="228">
        <f t="shared" ref="O122" si="112">L122+M122+N122</f>
        <v>654666.66666666663</v>
      </c>
      <c r="P122" s="58">
        <f>N122</f>
        <v>218222.22222222222</v>
      </c>
      <c r="Q122" s="58">
        <f>P122</f>
        <v>218222.22222222222</v>
      </c>
      <c r="R122" s="58">
        <f>Q122</f>
        <v>218222.22222222222</v>
      </c>
      <c r="S122" s="228">
        <f t="shared" ref="S122" si="113">P122+Q122+R122</f>
        <v>654666.66666666663</v>
      </c>
      <c r="T122" s="58"/>
      <c r="U122" s="58"/>
      <c r="V122" s="58"/>
      <c r="W122" s="239">
        <f t="shared" ref="W122" si="114">T122+U122+V122</f>
        <v>0</v>
      </c>
      <c r="AD122" s="167"/>
      <c r="AE122" s="175"/>
      <c r="AF122" s="175"/>
      <c r="AG122" s="175"/>
      <c r="AH122" s="176"/>
      <c r="AI122" s="170"/>
      <c r="AJ122" s="167"/>
      <c r="AK122" s="167"/>
      <c r="AL122" s="167"/>
      <c r="AM122" s="169"/>
      <c r="AN122" s="318">
        <f t="shared" si="75"/>
        <v>2.3283064365386963E-10</v>
      </c>
    </row>
    <row r="123" spans="1:41">
      <c r="A123" s="200"/>
      <c r="B123" s="162"/>
      <c r="C123" s="201"/>
      <c r="D123" s="162"/>
      <c r="E123" s="163"/>
      <c r="F123" s="180"/>
      <c r="G123" s="228"/>
      <c r="H123" s="58"/>
      <c r="I123" s="58"/>
      <c r="J123" s="58"/>
      <c r="K123" s="228"/>
      <c r="L123" s="58"/>
      <c r="M123" s="58"/>
      <c r="N123" s="58"/>
      <c r="O123" s="228"/>
      <c r="P123" s="58"/>
      <c r="Q123" s="58"/>
      <c r="R123" s="58"/>
      <c r="S123" s="228"/>
      <c r="T123" s="246"/>
      <c r="U123" s="246"/>
      <c r="V123" s="246"/>
      <c r="W123" s="239"/>
      <c r="AD123" s="175"/>
      <c r="AE123" s="175"/>
      <c r="AF123" s="175"/>
      <c r="AG123" s="175"/>
      <c r="AH123" s="176"/>
      <c r="AI123" s="181"/>
      <c r="AJ123" s="175"/>
      <c r="AK123" s="175"/>
      <c r="AL123" s="175"/>
      <c r="AM123" s="176"/>
      <c r="AN123" s="318">
        <f t="shared" si="75"/>
        <v>0</v>
      </c>
      <c r="AO123" s="128">
        <f>AN123-G123</f>
        <v>0</v>
      </c>
    </row>
    <row r="124" spans="1:41">
      <c r="A124" s="292" t="s">
        <v>218</v>
      </c>
      <c r="B124" s="293" t="s">
        <v>43</v>
      </c>
      <c r="C124" s="294" t="s">
        <v>26</v>
      </c>
      <c r="D124" s="293" t="s">
        <v>101</v>
      </c>
      <c r="E124" s="295" t="s">
        <v>43</v>
      </c>
      <c r="F124" s="296" t="s">
        <v>106</v>
      </c>
      <c r="G124" s="228">
        <f>G125+G126</f>
        <v>1961000</v>
      </c>
      <c r="H124" s="35"/>
      <c r="I124" s="35"/>
      <c r="J124" s="35"/>
      <c r="K124" s="228">
        <f>SUM(K125:K126)</f>
        <v>490250</v>
      </c>
      <c r="L124" s="58"/>
      <c r="M124" s="58"/>
      <c r="N124" s="58"/>
      <c r="O124" s="228">
        <f>SUM(O125:O126)</f>
        <v>980500</v>
      </c>
      <c r="P124" s="58"/>
      <c r="Q124" s="58"/>
      <c r="R124" s="58"/>
      <c r="S124" s="228">
        <f>SUM(S125:S126)</f>
        <v>490250</v>
      </c>
      <c r="T124" s="246"/>
      <c r="U124" s="246"/>
      <c r="V124" s="246"/>
      <c r="W124" s="239">
        <f>SUM(W125:W127)</f>
        <v>0</v>
      </c>
      <c r="AD124" s="167">
        <f>SUM(AD125:AD127)</f>
        <v>0</v>
      </c>
      <c r="AE124" s="175"/>
      <c r="AF124" s="175"/>
      <c r="AG124" s="175"/>
      <c r="AH124" s="176"/>
      <c r="AI124" s="170">
        <f>SUM(AI125:AI127)</f>
        <v>1950000</v>
      </c>
      <c r="AJ124" s="167">
        <f>SUM(AJ125:AJ127)</f>
        <v>0</v>
      </c>
      <c r="AK124" s="167">
        <f>SUM(AK125:AK127)</f>
        <v>0</v>
      </c>
      <c r="AL124" s="167">
        <f>SUM(AL125:AL127)</f>
        <v>0</v>
      </c>
      <c r="AM124" s="169">
        <f>SUM(AM125:AM127)</f>
        <v>1950000</v>
      </c>
      <c r="AN124" s="318">
        <f t="shared" si="75"/>
        <v>0</v>
      </c>
      <c r="AO124" s="128">
        <f>AN124-G124</f>
        <v>-1961000</v>
      </c>
    </row>
    <row r="125" spans="1:41">
      <c r="A125" s="378" t="s">
        <v>31</v>
      </c>
      <c r="B125" s="379"/>
      <c r="C125" s="379"/>
      <c r="D125" s="379"/>
      <c r="E125" s="380"/>
      <c r="F125" s="281" t="s">
        <v>32</v>
      </c>
      <c r="G125" s="273">
        <v>1476500</v>
      </c>
      <c r="H125" s="58">
        <f>G125/4</f>
        <v>369125</v>
      </c>
      <c r="I125" s="58"/>
      <c r="J125" s="58"/>
      <c r="K125" s="228">
        <f t="shared" ref="K125:K126" si="115">H125+I125+J125</f>
        <v>369125</v>
      </c>
      <c r="L125" s="58">
        <f>H125</f>
        <v>369125</v>
      </c>
      <c r="M125" s="58"/>
      <c r="N125" s="58">
        <f>L125</f>
        <v>369125</v>
      </c>
      <c r="O125" s="228">
        <f t="shared" ref="O125:O126" si="116">L125+M125+N125</f>
        <v>738250</v>
      </c>
      <c r="P125" s="58">
        <f>H125</f>
        <v>369125</v>
      </c>
      <c r="Q125" s="58"/>
      <c r="R125" s="58"/>
      <c r="S125" s="228">
        <f t="shared" ref="S125:S126" si="117">P125+Q125+R125</f>
        <v>369125</v>
      </c>
      <c r="T125" s="58"/>
      <c r="U125" s="58"/>
      <c r="V125" s="58"/>
      <c r="W125" s="239">
        <f>T125+U125+V125</f>
        <v>0</v>
      </c>
      <c r="AD125" s="175"/>
      <c r="AE125" s="175"/>
      <c r="AF125" s="175"/>
      <c r="AG125" s="175"/>
      <c r="AH125" s="176"/>
      <c r="AI125" s="181">
        <f t="shared" ref="AI125" si="118">AJ125+AK125+AL125+AM125</f>
        <v>1950000</v>
      </c>
      <c r="AJ125" s="175"/>
      <c r="AK125" s="175"/>
      <c r="AL125" s="175"/>
      <c r="AM125" s="176">
        <v>1950000</v>
      </c>
      <c r="AN125" s="318">
        <f t="shared" si="75"/>
        <v>0</v>
      </c>
    </row>
    <row r="126" spans="1:41">
      <c r="A126" s="366" t="s">
        <v>33</v>
      </c>
      <c r="B126" s="367"/>
      <c r="C126" s="367"/>
      <c r="D126" s="367"/>
      <c r="E126" s="368"/>
      <c r="F126" s="180" t="s">
        <v>34</v>
      </c>
      <c r="G126" s="273">
        <v>484500</v>
      </c>
      <c r="H126" s="58">
        <f>G126/4</f>
        <v>121125</v>
      </c>
      <c r="I126" s="58"/>
      <c r="J126" s="58"/>
      <c r="K126" s="228">
        <f t="shared" si="115"/>
        <v>121125</v>
      </c>
      <c r="L126" s="58">
        <f>H126</f>
        <v>121125</v>
      </c>
      <c r="M126" s="58"/>
      <c r="N126" s="58">
        <f>L126</f>
        <v>121125</v>
      </c>
      <c r="O126" s="228">
        <f t="shared" si="116"/>
        <v>242250</v>
      </c>
      <c r="P126" s="58">
        <f>H126</f>
        <v>121125</v>
      </c>
      <c r="Q126" s="58"/>
      <c r="R126" s="58"/>
      <c r="S126" s="228">
        <f t="shared" si="117"/>
        <v>121125</v>
      </c>
      <c r="T126" s="246"/>
      <c r="U126" s="246"/>
      <c r="V126" s="246"/>
      <c r="W126" s="239"/>
      <c r="AD126" s="175"/>
      <c r="AE126" s="175"/>
      <c r="AF126" s="175"/>
      <c r="AG126" s="175"/>
      <c r="AH126" s="176"/>
      <c r="AI126" s="181"/>
      <c r="AJ126" s="175"/>
      <c r="AK126" s="175"/>
      <c r="AL126" s="175"/>
      <c r="AM126" s="176"/>
      <c r="AN126" s="318">
        <f t="shared" si="75"/>
        <v>0</v>
      </c>
    </row>
    <row r="127" spans="1:41">
      <c r="A127" s="378"/>
      <c r="B127" s="379"/>
      <c r="C127" s="379"/>
      <c r="D127" s="379"/>
      <c r="E127" s="380"/>
      <c r="F127" s="281"/>
      <c r="G127" s="228"/>
      <c r="H127" s="58"/>
      <c r="I127" s="58"/>
      <c r="J127" s="58"/>
      <c r="K127" s="228"/>
      <c r="L127" s="58"/>
      <c r="M127" s="58"/>
      <c r="N127" s="58"/>
      <c r="O127" s="228"/>
      <c r="P127" s="58"/>
      <c r="Q127" s="58"/>
      <c r="R127" s="58"/>
      <c r="S127" s="228"/>
      <c r="T127" s="246"/>
      <c r="U127" s="246"/>
      <c r="V127" s="246"/>
      <c r="W127" s="239"/>
      <c r="AD127" s="175"/>
      <c r="AE127" s="175"/>
      <c r="AF127" s="175"/>
      <c r="AG127" s="175"/>
      <c r="AH127" s="176"/>
      <c r="AI127" s="181"/>
      <c r="AJ127" s="175"/>
      <c r="AK127" s="175"/>
      <c r="AL127" s="175"/>
      <c r="AM127" s="176"/>
      <c r="AN127" s="318">
        <f t="shared" si="75"/>
        <v>0</v>
      </c>
      <c r="AO127" s="128">
        <f>AN127-G127</f>
        <v>0</v>
      </c>
    </row>
    <row r="128" spans="1:41">
      <c r="A128" s="292" t="s">
        <v>218</v>
      </c>
      <c r="B128" s="293" t="s">
        <v>43</v>
      </c>
      <c r="C128" s="294" t="s">
        <v>26</v>
      </c>
      <c r="D128" s="293" t="s">
        <v>101</v>
      </c>
      <c r="E128" s="295" t="s">
        <v>47</v>
      </c>
      <c r="F128" s="296" t="s">
        <v>435</v>
      </c>
      <c r="G128" s="228">
        <f>G129+G130</f>
        <v>59230680</v>
      </c>
      <c r="H128" s="58"/>
      <c r="I128" s="58"/>
      <c r="J128" s="58"/>
      <c r="K128" s="228">
        <f>SUM(K129:K130)</f>
        <v>10943578.181818182</v>
      </c>
      <c r="L128" s="58"/>
      <c r="M128" s="58"/>
      <c r="N128" s="58"/>
      <c r="O128" s="228">
        <f>SUM(O129:O130)</f>
        <v>16278367.272727273</v>
      </c>
      <c r="P128" s="58"/>
      <c r="Q128" s="58"/>
      <c r="R128" s="58"/>
      <c r="S128" s="228">
        <f>SUM(S129:S130)</f>
        <v>16004367.272727273</v>
      </c>
      <c r="T128" s="246"/>
      <c r="U128" s="246"/>
      <c r="V128" s="246"/>
      <c r="W128" s="239">
        <f>SUM(W129:W130)</f>
        <v>16004367.272727273</v>
      </c>
      <c r="AD128" s="167">
        <f>SUM(AD129:AD131)</f>
        <v>0</v>
      </c>
      <c r="AE128" s="175"/>
      <c r="AF128" s="175"/>
      <c r="AG128" s="175"/>
      <c r="AH128" s="176"/>
      <c r="AI128" s="170">
        <f>SUM(AI129:AI131)</f>
        <v>0</v>
      </c>
      <c r="AJ128" s="167">
        <f>SUM(AJ129:AJ131)</f>
        <v>0</v>
      </c>
      <c r="AK128" s="167">
        <f>SUM(AK129:AK131)</f>
        <v>0</v>
      </c>
      <c r="AL128" s="167">
        <f>SUM(AL129:AL131)</f>
        <v>0</v>
      </c>
      <c r="AM128" s="169">
        <f>SUM(AM129:AM131)</f>
        <v>0</v>
      </c>
      <c r="AN128" s="318">
        <f t="shared" si="75"/>
        <v>0</v>
      </c>
    </row>
    <row r="129" spans="1:41">
      <c r="A129" s="378" t="s">
        <v>335</v>
      </c>
      <c r="B129" s="379"/>
      <c r="C129" s="379"/>
      <c r="D129" s="379"/>
      <c r="E129" s="380"/>
      <c r="F129" s="333" t="s">
        <v>476</v>
      </c>
      <c r="G129" s="284">
        <v>58682680</v>
      </c>
      <c r="H129" s="58">
        <f>G129/11</f>
        <v>5334789.0909090908</v>
      </c>
      <c r="I129" s="58">
        <f>H129</f>
        <v>5334789.0909090908</v>
      </c>
      <c r="J129" s="58"/>
      <c r="K129" s="228">
        <f t="shared" ref="K129:K130" si="119">H129+I129+J129</f>
        <v>10669578.181818182</v>
      </c>
      <c r="L129" s="58">
        <f>H129</f>
        <v>5334789.0909090908</v>
      </c>
      <c r="M129" s="58">
        <f>H129</f>
        <v>5334789.0909090908</v>
      </c>
      <c r="N129" s="58">
        <f>H129</f>
        <v>5334789.0909090908</v>
      </c>
      <c r="O129" s="228">
        <f t="shared" ref="O129:O130" si="120">L129+M129+N129</f>
        <v>16004367.272727273</v>
      </c>
      <c r="P129" s="58">
        <f>H129</f>
        <v>5334789.0909090908</v>
      </c>
      <c r="Q129" s="58">
        <f>H129</f>
        <v>5334789.0909090908</v>
      </c>
      <c r="R129" s="58">
        <f>H129</f>
        <v>5334789.0909090908</v>
      </c>
      <c r="S129" s="228">
        <f t="shared" ref="S129:S130" si="121">P129+Q129+R129</f>
        <v>16004367.272727273</v>
      </c>
      <c r="T129" s="58">
        <f>P129</f>
        <v>5334789.0909090908</v>
      </c>
      <c r="U129" s="58">
        <f>P129</f>
        <v>5334789.0909090908</v>
      </c>
      <c r="V129" s="58">
        <f>T129</f>
        <v>5334789.0909090908</v>
      </c>
      <c r="W129" s="239">
        <f t="shared" ref="W129:W130" si="122">T129+U129+V129</f>
        <v>16004367.272727273</v>
      </c>
      <c r="AD129" s="175"/>
      <c r="AE129" s="175"/>
      <c r="AF129" s="175"/>
      <c r="AG129" s="175"/>
      <c r="AH129" s="176"/>
      <c r="AI129" s="181"/>
      <c r="AJ129" s="175"/>
      <c r="AK129" s="175"/>
      <c r="AL129" s="175"/>
      <c r="AM129" s="176"/>
      <c r="AN129" s="318">
        <f t="shared" si="75"/>
        <v>0</v>
      </c>
    </row>
    <row r="130" spans="1:41">
      <c r="A130" s="292"/>
      <c r="B130" s="293"/>
      <c r="C130" s="294"/>
      <c r="D130" s="293"/>
      <c r="E130" s="332" t="s">
        <v>35</v>
      </c>
      <c r="F130" s="281" t="s">
        <v>36</v>
      </c>
      <c r="G130" s="284">
        <v>548000</v>
      </c>
      <c r="H130" s="58">
        <f>G130/2</f>
        <v>274000</v>
      </c>
      <c r="I130" s="58"/>
      <c r="J130" s="58"/>
      <c r="K130" s="228">
        <f t="shared" si="119"/>
        <v>274000</v>
      </c>
      <c r="L130" s="58">
        <f>H130</f>
        <v>274000</v>
      </c>
      <c r="M130" s="58"/>
      <c r="N130" s="58"/>
      <c r="O130" s="228">
        <f t="shared" si="120"/>
        <v>274000</v>
      </c>
      <c r="P130" s="58"/>
      <c r="Q130" s="58"/>
      <c r="R130" s="58"/>
      <c r="S130" s="228">
        <f t="shared" si="121"/>
        <v>0</v>
      </c>
      <c r="T130" s="246"/>
      <c r="U130" s="246"/>
      <c r="V130" s="246"/>
      <c r="W130" s="239">
        <f t="shared" si="122"/>
        <v>0</v>
      </c>
      <c r="AD130" s="175"/>
      <c r="AE130" s="175"/>
      <c r="AF130" s="175"/>
      <c r="AG130" s="175"/>
      <c r="AH130" s="176"/>
      <c r="AI130" s="181"/>
      <c r="AJ130" s="175"/>
      <c r="AK130" s="175"/>
      <c r="AL130" s="175"/>
      <c r="AM130" s="176"/>
      <c r="AN130" s="318">
        <f t="shared" si="75"/>
        <v>0</v>
      </c>
    </row>
    <row r="131" spans="1:41">
      <c r="A131" s="330"/>
      <c r="B131" s="331"/>
      <c r="C131" s="331"/>
      <c r="D131" s="331"/>
      <c r="E131" s="332"/>
      <c r="F131" s="309"/>
      <c r="G131" s="228"/>
      <c r="H131" s="58"/>
      <c r="I131" s="58"/>
      <c r="J131" s="58"/>
      <c r="K131" s="228"/>
      <c r="L131" s="58"/>
      <c r="M131" s="58"/>
      <c r="N131" s="58"/>
      <c r="O131" s="228"/>
      <c r="P131" s="58"/>
      <c r="Q131" s="58"/>
      <c r="R131" s="58"/>
      <c r="S131" s="228"/>
      <c r="T131" s="246"/>
      <c r="U131" s="246"/>
      <c r="V131" s="246"/>
      <c r="W131" s="239"/>
      <c r="AD131" s="175"/>
      <c r="AE131" s="175"/>
      <c r="AF131" s="175"/>
      <c r="AG131" s="175"/>
      <c r="AH131" s="176"/>
      <c r="AI131" s="181"/>
      <c r="AJ131" s="175"/>
      <c r="AK131" s="175"/>
      <c r="AL131" s="175"/>
      <c r="AM131" s="176"/>
      <c r="AN131" s="318">
        <f t="shared" si="75"/>
        <v>0</v>
      </c>
    </row>
    <row r="132" spans="1:41">
      <c r="A132" s="292" t="s">
        <v>218</v>
      </c>
      <c r="B132" s="293" t="s">
        <v>43</v>
      </c>
      <c r="C132" s="294" t="s">
        <v>26</v>
      </c>
      <c r="D132" s="293" t="s">
        <v>101</v>
      </c>
      <c r="E132" s="335" t="s">
        <v>49</v>
      </c>
      <c r="F132" s="296" t="s">
        <v>114</v>
      </c>
      <c r="G132" s="228">
        <f>SUM(G133:G136)</f>
        <v>700955000</v>
      </c>
      <c r="H132" s="35"/>
      <c r="I132" s="35"/>
      <c r="J132" s="35"/>
      <c r="K132" s="228">
        <f>K133+K134+K135+K136</f>
        <v>692945000</v>
      </c>
      <c r="L132" s="58"/>
      <c r="M132" s="58"/>
      <c r="N132" s="58"/>
      <c r="O132" s="228">
        <f>O133+O134+O135+O136</f>
        <v>2670000</v>
      </c>
      <c r="P132" s="58"/>
      <c r="Q132" s="58"/>
      <c r="R132" s="58"/>
      <c r="S132" s="228">
        <f>S133+S134+S135+S136</f>
        <v>2670000</v>
      </c>
      <c r="T132" s="246"/>
      <c r="U132" s="246"/>
      <c r="V132" s="246"/>
      <c r="W132" s="239">
        <f>W133+W134+W135+W136</f>
        <v>2670000</v>
      </c>
      <c r="AD132" s="167">
        <f>SUM(AD134:AD137)</f>
        <v>0</v>
      </c>
      <c r="AE132" s="175"/>
      <c r="AF132" s="175"/>
      <c r="AG132" s="175"/>
      <c r="AH132" s="176"/>
      <c r="AI132" s="170">
        <f>SUM(AI134:AI137)</f>
        <v>81749925</v>
      </c>
      <c r="AJ132" s="167">
        <f>SUM(AJ134:AJ137)</f>
        <v>23989000</v>
      </c>
      <c r="AK132" s="167">
        <f>SUM(AK134:AK137)</f>
        <v>23989000</v>
      </c>
      <c r="AL132" s="167">
        <f>SUM(AL134:AL137)</f>
        <v>23989000</v>
      </c>
      <c r="AM132" s="169">
        <f>SUM(AM134:AM137)</f>
        <v>9782925</v>
      </c>
      <c r="AN132" s="318">
        <f t="shared" si="75"/>
        <v>0</v>
      </c>
      <c r="AO132" s="128">
        <f>AN132-G132</f>
        <v>-700955000</v>
      </c>
    </row>
    <row r="133" spans="1:41">
      <c r="A133" s="378" t="s">
        <v>31</v>
      </c>
      <c r="B133" s="379"/>
      <c r="C133" s="379"/>
      <c r="D133" s="379"/>
      <c r="E133" s="380"/>
      <c r="F133" s="281" t="s">
        <v>32</v>
      </c>
      <c r="G133" s="274">
        <v>7680000</v>
      </c>
      <c r="H133" s="58">
        <f>G133/12</f>
        <v>640000</v>
      </c>
      <c r="I133" s="58">
        <f>H133</f>
        <v>640000</v>
      </c>
      <c r="J133" s="58">
        <f>H133</f>
        <v>640000</v>
      </c>
      <c r="K133" s="228">
        <f>H133+I133+J133</f>
        <v>1920000</v>
      </c>
      <c r="L133" s="58">
        <f>H133</f>
        <v>640000</v>
      </c>
      <c r="M133" s="58">
        <f>H133</f>
        <v>640000</v>
      </c>
      <c r="N133" s="58">
        <f>H133</f>
        <v>640000</v>
      </c>
      <c r="O133" s="228">
        <f>L133+M133+N133</f>
        <v>1920000</v>
      </c>
      <c r="P133" s="58">
        <f>H133</f>
        <v>640000</v>
      </c>
      <c r="Q133" s="58">
        <f>H133</f>
        <v>640000</v>
      </c>
      <c r="R133" s="58">
        <f>H133</f>
        <v>640000</v>
      </c>
      <c r="S133" s="228">
        <f>P133+Q133+R133</f>
        <v>1920000</v>
      </c>
      <c r="T133" s="58">
        <f>P133</f>
        <v>640000</v>
      </c>
      <c r="U133" s="58">
        <f>T133</f>
        <v>640000</v>
      </c>
      <c r="V133" s="58">
        <f>T133</f>
        <v>640000</v>
      </c>
      <c r="W133" s="239">
        <f>T133+U133+V133</f>
        <v>1920000</v>
      </c>
      <c r="AD133" s="167"/>
      <c r="AE133" s="175"/>
      <c r="AF133" s="175"/>
      <c r="AG133" s="175"/>
      <c r="AH133" s="176"/>
      <c r="AI133" s="170"/>
      <c r="AJ133" s="167"/>
      <c r="AK133" s="167"/>
      <c r="AL133" s="167"/>
      <c r="AM133" s="169"/>
      <c r="AN133" s="318">
        <f t="shared" si="75"/>
        <v>0</v>
      </c>
    </row>
    <row r="134" spans="1:41">
      <c r="A134" s="378" t="s">
        <v>33</v>
      </c>
      <c r="B134" s="379"/>
      <c r="C134" s="379"/>
      <c r="D134" s="379"/>
      <c r="E134" s="380"/>
      <c r="F134" s="281" t="s">
        <v>34</v>
      </c>
      <c r="G134" s="284">
        <v>3000000</v>
      </c>
      <c r="H134" s="58">
        <f>G134/12</f>
        <v>250000</v>
      </c>
      <c r="I134" s="58">
        <f>H134</f>
        <v>250000</v>
      </c>
      <c r="J134" s="58">
        <f>H134</f>
        <v>250000</v>
      </c>
      <c r="K134" s="228">
        <f>H134+I134+J134</f>
        <v>750000</v>
      </c>
      <c r="L134" s="58">
        <f>H134</f>
        <v>250000</v>
      </c>
      <c r="M134" s="58">
        <f>H134</f>
        <v>250000</v>
      </c>
      <c r="N134" s="58">
        <f>H134</f>
        <v>250000</v>
      </c>
      <c r="O134" s="228">
        <f>L134+M134+N134</f>
        <v>750000</v>
      </c>
      <c r="P134" s="58">
        <f>H134</f>
        <v>250000</v>
      </c>
      <c r="Q134" s="58">
        <f>H134</f>
        <v>250000</v>
      </c>
      <c r="R134" s="58">
        <f>H134</f>
        <v>250000</v>
      </c>
      <c r="S134" s="228">
        <f>P134+Q134+R134</f>
        <v>750000</v>
      </c>
      <c r="T134" s="58">
        <f>P134</f>
        <v>250000</v>
      </c>
      <c r="U134" s="58">
        <f>T134</f>
        <v>250000</v>
      </c>
      <c r="V134" s="58">
        <f>T134</f>
        <v>250000</v>
      </c>
      <c r="W134" s="239">
        <f>T134+U134+V134</f>
        <v>750000</v>
      </c>
      <c r="AD134" s="167"/>
      <c r="AE134" s="175"/>
      <c r="AF134" s="175"/>
      <c r="AG134" s="175"/>
      <c r="AH134" s="176"/>
      <c r="AI134" s="170"/>
      <c r="AJ134" s="167"/>
      <c r="AK134" s="167"/>
      <c r="AL134" s="167"/>
      <c r="AM134" s="169"/>
      <c r="AN134" s="318">
        <f t="shared" si="75"/>
        <v>0</v>
      </c>
    </row>
    <row r="135" spans="1:41">
      <c r="A135" s="378" t="s">
        <v>475</v>
      </c>
      <c r="B135" s="379"/>
      <c r="C135" s="379"/>
      <c r="D135" s="379"/>
      <c r="E135" s="380"/>
      <c r="F135" s="334" t="s">
        <v>474</v>
      </c>
      <c r="G135" s="284">
        <v>679275000</v>
      </c>
      <c r="H135" s="58"/>
      <c r="I135" s="284">
        <v>679275000</v>
      </c>
      <c r="J135" s="58"/>
      <c r="K135" s="228">
        <f>H135+I135+J135</f>
        <v>679275000</v>
      </c>
      <c r="L135" s="58"/>
      <c r="M135" s="58"/>
      <c r="N135" s="285"/>
      <c r="O135" s="228">
        <f>L135+M135+N135</f>
        <v>0</v>
      </c>
      <c r="P135" s="58"/>
      <c r="Q135" s="285"/>
      <c r="R135" s="58"/>
      <c r="S135" s="228">
        <f>P135+Q135+R135</f>
        <v>0</v>
      </c>
      <c r="T135" s="246"/>
      <c r="U135" s="246"/>
      <c r="V135" s="246"/>
      <c r="W135" s="239">
        <f>T135+U135+V135</f>
        <v>0</v>
      </c>
      <c r="AA135" s="128">
        <f>G135</f>
        <v>679275000</v>
      </c>
      <c r="AD135" s="175"/>
      <c r="AE135" s="175">
        <f>AD135/4</f>
        <v>0</v>
      </c>
      <c r="AF135" s="175">
        <f>AE135</f>
        <v>0</v>
      </c>
      <c r="AG135" s="175">
        <f>AF135</f>
        <v>0</v>
      </c>
      <c r="AH135" s="176">
        <f>AG135</f>
        <v>0</v>
      </c>
      <c r="AI135" s="181">
        <f>AJ135+AK135+AL135+AM135</f>
        <v>81749925</v>
      </c>
      <c r="AJ135" s="175">
        <v>23989000</v>
      </c>
      <c r="AK135" s="175">
        <v>23989000</v>
      </c>
      <c r="AL135" s="175">
        <v>23989000</v>
      </c>
      <c r="AM135" s="176">
        <v>9782925</v>
      </c>
      <c r="AN135" s="318">
        <f t="shared" si="75"/>
        <v>0</v>
      </c>
    </row>
    <row r="136" spans="1:41">
      <c r="A136" s="378" t="s">
        <v>458</v>
      </c>
      <c r="B136" s="379"/>
      <c r="C136" s="379"/>
      <c r="D136" s="379"/>
      <c r="E136" s="380"/>
      <c r="F136" s="334" t="s">
        <v>457</v>
      </c>
      <c r="G136" s="284">
        <v>11000000</v>
      </c>
      <c r="H136" s="58">
        <v>11000000</v>
      </c>
      <c r="I136" s="58"/>
      <c r="J136" s="58"/>
      <c r="K136" s="228">
        <f>H136+I136+J136</f>
        <v>11000000</v>
      </c>
      <c r="L136" s="58"/>
      <c r="M136" s="58"/>
      <c r="N136" s="58"/>
      <c r="O136" s="228">
        <f>L136+M136+N136</f>
        <v>0</v>
      </c>
      <c r="P136" s="58"/>
      <c r="Q136" s="285"/>
      <c r="R136" s="58"/>
      <c r="S136" s="228"/>
      <c r="T136" s="246"/>
      <c r="U136" s="246"/>
      <c r="V136" s="246"/>
      <c r="W136" s="239">
        <f>T136+U136+V136</f>
        <v>0</v>
      </c>
      <c r="AD136" s="175"/>
      <c r="AE136" s="175"/>
      <c r="AF136" s="175"/>
      <c r="AG136" s="175"/>
      <c r="AH136" s="176"/>
      <c r="AI136" s="181"/>
      <c r="AJ136" s="175"/>
      <c r="AK136" s="175"/>
      <c r="AL136" s="175"/>
      <c r="AM136" s="176"/>
      <c r="AN136" s="318">
        <f t="shared" si="75"/>
        <v>0</v>
      </c>
    </row>
    <row r="137" spans="1:41">
      <c r="A137" s="330"/>
      <c r="B137" s="331"/>
      <c r="C137" s="331"/>
      <c r="D137" s="331"/>
      <c r="E137" s="332"/>
      <c r="F137" s="281"/>
      <c r="G137" s="228"/>
      <c r="H137" s="58"/>
      <c r="I137" s="58"/>
      <c r="J137" s="58"/>
      <c r="K137" s="228"/>
      <c r="L137" s="58"/>
      <c r="M137" s="58"/>
      <c r="N137" s="58"/>
      <c r="O137" s="228"/>
      <c r="P137" s="58"/>
      <c r="Q137" s="58"/>
      <c r="R137" s="58"/>
      <c r="S137" s="228"/>
      <c r="T137" s="246"/>
      <c r="U137" s="246"/>
      <c r="V137" s="246"/>
      <c r="W137" s="239"/>
      <c r="AD137" s="175"/>
      <c r="AE137" s="175"/>
      <c r="AF137" s="175"/>
      <c r="AG137" s="175"/>
      <c r="AH137" s="176"/>
      <c r="AI137" s="181"/>
      <c r="AJ137" s="175"/>
      <c r="AK137" s="175"/>
      <c r="AL137" s="175"/>
      <c r="AM137" s="176"/>
      <c r="AN137" s="318">
        <f t="shared" si="75"/>
        <v>0</v>
      </c>
      <c r="AO137" s="128">
        <f t="shared" ref="AO137:AO197" si="123">AN137-G137</f>
        <v>0</v>
      </c>
    </row>
    <row r="138" spans="1:41">
      <c r="A138" s="292" t="s">
        <v>218</v>
      </c>
      <c r="B138" s="293" t="s">
        <v>43</v>
      </c>
      <c r="C138" s="294" t="s">
        <v>26</v>
      </c>
      <c r="D138" s="293" t="s">
        <v>101</v>
      </c>
      <c r="E138" s="295" t="s">
        <v>118</v>
      </c>
      <c r="F138" s="296" t="s">
        <v>119</v>
      </c>
      <c r="G138" s="228">
        <f>G139</f>
        <v>235024000</v>
      </c>
      <c r="H138" s="35"/>
      <c r="I138" s="35"/>
      <c r="J138" s="35"/>
      <c r="K138" s="228">
        <f>SUM(K139)</f>
        <v>42731636.363636367</v>
      </c>
      <c r="L138" s="58"/>
      <c r="M138" s="58"/>
      <c r="N138" s="58"/>
      <c r="O138" s="228">
        <f>SUM(O139)</f>
        <v>64097454.545454547</v>
      </c>
      <c r="P138" s="58"/>
      <c r="Q138" s="58"/>
      <c r="R138" s="58"/>
      <c r="S138" s="228">
        <f>SUM(S139)</f>
        <v>64097454.545454547</v>
      </c>
      <c r="T138" s="246"/>
      <c r="U138" s="246"/>
      <c r="V138" s="246"/>
      <c r="W138" s="239">
        <f>SUM(W139)</f>
        <v>64097454.545454547</v>
      </c>
      <c r="AD138" s="167">
        <f>SUM(AD139:AD141)</f>
        <v>0</v>
      </c>
      <c r="AE138" s="175"/>
      <c r="AF138" s="175"/>
      <c r="AG138" s="175"/>
      <c r="AH138" s="176"/>
      <c r="AI138" s="170">
        <f>SUM(AI139:AI141)</f>
        <v>816324742</v>
      </c>
      <c r="AJ138" s="167">
        <f>SUM(AJ139:AJ141)</f>
        <v>24822500</v>
      </c>
      <c r="AK138" s="167">
        <f>SUM(AK139:AK141)</f>
        <v>100000000</v>
      </c>
      <c r="AL138" s="167">
        <f>SUM(AL139:AL141)</f>
        <v>84822500</v>
      </c>
      <c r="AM138" s="169">
        <f>SUM(AM139:AM141)</f>
        <v>606679742</v>
      </c>
      <c r="AN138" s="318">
        <f t="shared" si="75"/>
        <v>0</v>
      </c>
      <c r="AO138" s="128">
        <f t="shared" si="123"/>
        <v>-235024000</v>
      </c>
    </row>
    <row r="139" spans="1:41">
      <c r="A139" s="177"/>
      <c r="B139" s="178"/>
      <c r="C139" s="199"/>
      <c r="D139" s="178"/>
      <c r="E139" s="254" t="s">
        <v>35</v>
      </c>
      <c r="F139" s="180" t="s">
        <v>36</v>
      </c>
      <c r="G139" s="284">
        <v>235024000</v>
      </c>
      <c r="H139" s="58">
        <f>G139/11</f>
        <v>21365818.181818184</v>
      </c>
      <c r="I139" s="58">
        <f>H139</f>
        <v>21365818.181818184</v>
      </c>
      <c r="J139" s="58"/>
      <c r="K139" s="228">
        <f>H139+I139+J139</f>
        <v>42731636.363636367</v>
      </c>
      <c r="L139" s="58">
        <f>H139</f>
        <v>21365818.181818184</v>
      </c>
      <c r="M139" s="58">
        <f>L139</f>
        <v>21365818.181818184</v>
      </c>
      <c r="N139" s="58">
        <f>L139</f>
        <v>21365818.181818184</v>
      </c>
      <c r="O139" s="228">
        <f>L139+M139+N139</f>
        <v>64097454.545454547</v>
      </c>
      <c r="P139" s="58">
        <f>L139</f>
        <v>21365818.181818184</v>
      </c>
      <c r="Q139" s="58">
        <f>L139</f>
        <v>21365818.181818184</v>
      </c>
      <c r="R139" s="58">
        <f>P139</f>
        <v>21365818.181818184</v>
      </c>
      <c r="S139" s="228">
        <f>P139+Q139+R139</f>
        <v>64097454.545454547</v>
      </c>
      <c r="T139" s="58">
        <f>P139</f>
        <v>21365818.181818184</v>
      </c>
      <c r="U139" s="58">
        <f>T139</f>
        <v>21365818.181818184</v>
      </c>
      <c r="V139" s="58">
        <f>T139</f>
        <v>21365818.181818184</v>
      </c>
      <c r="W139" s="239">
        <f>T139+U139+V139</f>
        <v>64097454.545454547</v>
      </c>
      <c r="AD139" s="167"/>
      <c r="AE139" s="175"/>
      <c r="AF139" s="175"/>
      <c r="AG139" s="175"/>
      <c r="AH139" s="176"/>
      <c r="AI139" s="170"/>
      <c r="AJ139" s="167"/>
      <c r="AK139" s="167"/>
      <c r="AL139" s="167"/>
      <c r="AM139" s="169"/>
      <c r="AN139" s="318">
        <f t="shared" si="75"/>
        <v>0</v>
      </c>
    </row>
    <row r="140" spans="1:41">
      <c r="A140" s="200"/>
      <c r="B140" s="178"/>
      <c r="C140" s="199"/>
      <c r="D140" s="178"/>
      <c r="E140" s="163"/>
      <c r="F140" s="174"/>
      <c r="G140" s="228"/>
      <c r="H140" s="58"/>
      <c r="I140" s="58"/>
      <c r="J140" s="58"/>
      <c r="K140" s="228"/>
      <c r="L140" s="58"/>
      <c r="M140" s="58"/>
      <c r="N140" s="58"/>
      <c r="O140" s="228"/>
      <c r="P140" s="58"/>
      <c r="Q140" s="58"/>
      <c r="R140" s="58"/>
      <c r="S140" s="228"/>
      <c r="T140" s="246"/>
      <c r="U140" s="246"/>
      <c r="V140" s="246"/>
      <c r="W140" s="239"/>
      <c r="AD140" s="175"/>
      <c r="AE140" s="175"/>
      <c r="AF140" s="175"/>
      <c r="AG140" s="175"/>
      <c r="AH140" s="176"/>
      <c r="AI140" s="181"/>
      <c r="AJ140" s="175"/>
      <c r="AK140" s="175"/>
      <c r="AL140" s="175"/>
      <c r="AM140" s="176"/>
      <c r="AN140" s="318">
        <f t="shared" si="75"/>
        <v>0</v>
      </c>
      <c r="AO140" s="128">
        <f t="shared" si="123"/>
        <v>0</v>
      </c>
    </row>
    <row r="141" spans="1:41" ht="25.5">
      <c r="A141" s="177" t="s">
        <v>218</v>
      </c>
      <c r="B141" s="178" t="s">
        <v>43</v>
      </c>
      <c r="C141" s="199" t="s">
        <v>26</v>
      </c>
      <c r="D141" s="178" t="s">
        <v>101</v>
      </c>
      <c r="E141" s="179" t="s">
        <v>120</v>
      </c>
      <c r="F141" s="173" t="s">
        <v>121</v>
      </c>
      <c r="G141" s="228">
        <f>G142+G143</f>
        <v>42063500</v>
      </c>
      <c r="H141" s="35"/>
      <c r="I141" s="35"/>
      <c r="J141" s="35"/>
      <c r="K141" s="228">
        <f>SUM(K142:K144)</f>
        <v>17379666.666666664</v>
      </c>
      <c r="L141" s="58"/>
      <c r="M141" s="58"/>
      <c r="N141" s="58"/>
      <c r="O141" s="228">
        <f>SUM(O142:O144)</f>
        <v>17379666.666666664</v>
      </c>
      <c r="P141" s="58"/>
      <c r="Q141" s="58"/>
      <c r="R141" s="58"/>
      <c r="S141" s="228">
        <f>SUM(S142:S144)</f>
        <v>7304166.666666666</v>
      </c>
      <c r="T141" s="246"/>
      <c r="U141" s="246"/>
      <c r="V141" s="246"/>
      <c r="W141" s="239">
        <f>SUM(W142:W144)</f>
        <v>0</v>
      </c>
      <c r="AD141" s="167">
        <f>SUM(AD142:AD144)</f>
        <v>0</v>
      </c>
      <c r="AE141" s="175"/>
      <c r="AF141" s="175"/>
      <c r="AG141" s="175"/>
      <c r="AH141" s="176"/>
      <c r="AI141" s="170">
        <f>SUM(AI142:AI144)</f>
        <v>816324742</v>
      </c>
      <c r="AJ141" s="167">
        <f>SUM(AJ142:AJ144)</f>
        <v>24822500</v>
      </c>
      <c r="AK141" s="167">
        <f>SUM(AK142:AK144)</f>
        <v>100000000</v>
      </c>
      <c r="AL141" s="167">
        <f>SUM(AL142:AL144)</f>
        <v>84822500</v>
      </c>
      <c r="AM141" s="169">
        <f>SUM(AM142:AM144)</f>
        <v>606679742</v>
      </c>
      <c r="AN141" s="318">
        <f t="shared" ref="AN141:AN200" si="124">G141-K141-O141-S141-W141</f>
        <v>5.5879354476928711E-9</v>
      </c>
      <c r="AO141" s="128">
        <f t="shared" si="123"/>
        <v>-42063499.999999993</v>
      </c>
    </row>
    <row r="142" spans="1:41">
      <c r="A142" s="200"/>
      <c r="B142" s="162"/>
      <c r="C142" s="201"/>
      <c r="D142" s="162"/>
      <c r="E142" s="163" t="s">
        <v>39</v>
      </c>
      <c r="F142" s="174" t="s">
        <v>40</v>
      </c>
      <c r="G142" s="284">
        <v>20151000</v>
      </c>
      <c r="H142" s="58">
        <f>G142/6</f>
        <v>3358500</v>
      </c>
      <c r="I142" s="58">
        <f>H142</f>
        <v>3358500</v>
      </c>
      <c r="J142" s="58">
        <f>I142</f>
        <v>3358500</v>
      </c>
      <c r="K142" s="228">
        <f>H142+I142+J142</f>
        <v>10075500</v>
      </c>
      <c r="L142" s="58">
        <f>H142</f>
        <v>3358500</v>
      </c>
      <c r="M142" s="58">
        <f>H142</f>
        <v>3358500</v>
      </c>
      <c r="N142" s="58">
        <f>I142</f>
        <v>3358500</v>
      </c>
      <c r="O142" s="228">
        <f>L142+M142+N142</f>
        <v>10075500</v>
      </c>
      <c r="P142" s="58"/>
      <c r="Q142" s="58"/>
      <c r="R142" s="58"/>
      <c r="S142" s="228">
        <f>P142+Q142+R142</f>
        <v>0</v>
      </c>
      <c r="T142" s="246"/>
      <c r="U142" s="246"/>
      <c r="V142" s="246"/>
      <c r="W142" s="239">
        <f>T142+U142+V142</f>
        <v>0</v>
      </c>
      <c r="AA142" s="128">
        <f>G142</f>
        <v>20151000</v>
      </c>
      <c r="AD142" s="175"/>
      <c r="AE142" s="175"/>
      <c r="AF142" s="175"/>
      <c r="AG142" s="175"/>
      <c r="AH142" s="176"/>
      <c r="AI142" s="181">
        <f>AJ142+AK142+AL142+AM142</f>
        <v>800828742</v>
      </c>
      <c r="AJ142" s="175">
        <v>20000000</v>
      </c>
      <c r="AK142" s="175">
        <v>100000000</v>
      </c>
      <c r="AL142" s="175">
        <v>80000000</v>
      </c>
      <c r="AM142" s="176">
        <v>600828742</v>
      </c>
      <c r="AN142" s="318">
        <f t="shared" si="124"/>
        <v>0</v>
      </c>
      <c r="AO142" s="128">
        <f t="shared" si="123"/>
        <v>-20151000</v>
      </c>
    </row>
    <row r="143" spans="1:41">
      <c r="A143" s="200"/>
      <c r="B143" s="162"/>
      <c r="C143" s="201"/>
      <c r="D143" s="162"/>
      <c r="E143" s="163" t="s">
        <v>41</v>
      </c>
      <c r="F143" s="174" t="s">
        <v>42</v>
      </c>
      <c r="G143" s="284">
        <v>21912500</v>
      </c>
      <c r="H143" s="58">
        <f>G143/9</f>
        <v>2434722.222222222</v>
      </c>
      <c r="I143" s="58">
        <f>H143</f>
        <v>2434722.222222222</v>
      </c>
      <c r="J143" s="58">
        <f>I143</f>
        <v>2434722.222222222</v>
      </c>
      <c r="K143" s="228">
        <f>H143+I143+J143</f>
        <v>7304166.666666666</v>
      </c>
      <c r="L143" s="58">
        <f>H143</f>
        <v>2434722.222222222</v>
      </c>
      <c r="M143" s="58">
        <f>H143</f>
        <v>2434722.222222222</v>
      </c>
      <c r="N143" s="58">
        <f>L143</f>
        <v>2434722.222222222</v>
      </c>
      <c r="O143" s="228">
        <f>L143+M143+N143</f>
        <v>7304166.666666666</v>
      </c>
      <c r="P143" s="58">
        <f>L143</f>
        <v>2434722.222222222</v>
      </c>
      <c r="Q143" s="58">
        <f>M143</f>
        <v>2434722.222222222</v>
      </c>
      <c r="R143" s="58">
        <f>N143</f>
        <v>2434722.222222222</v>
      </c>
      <c r="S143" s="228">
        <f>P143+Q143+R143</f>
        <v>7304166.666666666</v>
      </c>
      <c r="T143" s="58"/>
      <c r="U143" s="246"/>
      <c r="V143" s="246"/>
      <c r="W143" s="239">
        <f>T143+U143+V143</f>
        <v>0</v>
      </c>
      <c r="AA143" s="128">
        <f>G143</f>
        <v>21912500</v>
      </c>
      <c r="AD143" s="175"/>
      <c r="AE143" s="175">
        <f>AD143/2</f>
        <v>0</v>
      </c>
      <c r="AF143" s="175"/>
      <c r="AG143" s="175">
        <f>AE143</f>
        <v>0</v>
      </c>
      <c r="AH143" s="176"/>
      <c r="AI143" s="181">
        <f>AJ143+AK143+AL143+AM143</f>
        <v>15496000</v>
      </c>
      <c r="AJ143" s="175">
        <v>4822500</v>
      </c>
      <c r="AK143" s="175"/>
      <c r="AL143" s="175">
        <v>4822500</v>
      </c>
      <c r="AM143" s="176">
        <v>5851000</v>
      </c>
      <c r="AN143" s="318">
        <f t="shared" si="124"/>
        <v>1.862645149230957E-9</v>
      </c>
      <c r="AO143" s="128">
        <f t="shared" si="123"/>
        <v>-21912500</v>
      </c>
    </row>
    <row r="144" spans="1:41">
      <c r="A144" s="200"/>
      <c r="B144" s="162"/>
      <c r="C144" s="201"/>
      <c r="D144" s="162"/>
      <c r="E144" s="163"/>
      <c r="F144" s="174"/>
      <c r="G144" s="228"/>
      <c r="H144" s="58"/>
      <c r="I144" s="58"/>
      <c r="J144" s="58"/>
      <c r="K144" s="228"/>
      <c r="L144" s="58"/>
      <c r="M144" s="58"/>
      <c r="N144" s="58"/>
      <c r="O144" s="228"/>
      <c r="P144" s="58"/>
      <c r="Q144" s="58"/>
      <c r="R144" s="58"/>
      <c r="S144" s="228"/>
      <c r="T144" s="246"/>
      <c r="U144" s="246"/>
      <c r="V144" s="246"/>
      <c r="W144" s="239"/>
      <c r="AD144" s="175"/>
      <c r="AE144" s="175"/>
      <c r="AF144" s="175"/>
      <c r="AG144" s="175"/>
      <c r="AH144" s="176"/>
      <c r="AI144" s="181"/>
      <c r="AJ144" s="175"/>
      <c r="AK144" s="175"/>
      <c r="AL144" s="175"/>
      <c r="AM144" s="176"/>
      <c r="AN144" s="318">
        <f t="shared" si="124"/>
        <v>0</v>
      </c>
      <c r="AO144" s="128">
        <f t="shared" si="123"/>
        <v>0</v>
      </c>
    </row>
    <row r="145" spans="1:41" ht="25.5">
      <c r="A145" s="177" t="s">
        <v>218</v>
      </c>
      <c r="B145" s="178" t="s">
        <v>43</v>
      </c>
      <c r="C145" s="199" t="s">
        <v>26</v>
      </c>
      <c r="D145" s="178" t="s">
        <v>122</v>
      </c>
      <c r="E145" s="179"/>
      <c r="F145" s="173" t="s">
        <v>123</v>
      </c>
      <c r="G145" s="228">
        <f>G146+G149+G153+G158</f>
        <v>130432000</v>
      </c>
      <c r="H145" s="35"/>
      <c r="I145" s="35"/>
      <c r="J145" s="35"/>
      <c r="K145" s="228">
        <f>K146+K149+K153+K158</f>
        <v>130432000</v>
      </c>
      <c r="L145" s="58"/>
      <c r="M145" s="58"/>
      <c r="N145" s="58"/>
      <c r="O145" s="228">
        <f>O146+O149+O153+O158</f>
        <v>0</v>
      </c>
      <c r="P145" s="58"/>
      <c r="Q145" s="58"/>
      <c r="R145" s="58"/>
      <c r="S145" s="228">
        <f>S146+S149+S153+S158</f>
        <v>0</v>
      </c>
      <c r="T145" s="246"/>
      <c r="U145" s="246"/>
      <c r="V145" s="246"/>
      <c r="W145" s="239">
        <f>W146+W149+W153+W158</f>
        <v>0</v>
      </c>
      <c r="AD145" s="167">
        <f>AD149</f>
        <v>0</v>
      </c>
      <c r="AE145" s="175"/>
      <c r="AF145" s="175"/>
      <c r="AG145" s="175"/>
      <c r="AH145" s="176"/>
      <c r="AI145" s="170">
        <f>AI149+AI158</f>
        <v>2720000</v>
      </c>
      <c r="AJ145" s="167">
        <f>AJ149+AJ158</f>
        <v>0</v>
      </c>
      <c r="AK145" s="167">
        <f>AK149+AK158</f>
        <v>680000</v>
      </c>
      <c r="AL145" s="167">
        <f>AL149+AL158</f>
        <v>0</v>
      </c>
      <c r="AM145" s="169">
        <f>AM149+AM158</f>
        <v>2040000</v>
      </c>
      <c r="AN145" s="318">
        <f t="shared" si="124"/>
        <v>0</v>
      </c>
      <c r="AO145" s="128">
        <f t="shared" si="123"/>
        <v>-130432000</v>
      </c>
    </row>
    <row r="146" spans="1:41" ht="25.5">
      <c r="A146" s="177" t="s">
        <v>218</v>
      </c>
      <c r="B146" s="178" t="s">
        <v>43</v>
      </c>
      <c r="C146" s="199" t="s">
        <v>26</v>
      </c>
      <c r="D146" s="178" t="s">
        <v>122</v>
      </c>
      <c r="E146" s="179">
        <v>1</v>
      </c>
      <c r="F146" s="173" t="s">
        <v>124</v>
      </c>
      <c r="G146" s="228">
        <f>G147+G148</f>
        <v>0</v>
      </c>
      <c r="H146" s="35"/>
      <c r="I146" s="35"/>
      <c r="J146" s="35"/>
      <c r="K146" s="228">
        <f>SUM(K147)</f>
        <v>0</v>
      </c>
      <c r="L146" s="58"/>
      <c r="M146" s="58"/>
      <c r="N146" s="58"/>
      <c r="O146" s="228">
        <f>SUM(O147)</f>
        <v>0</v>
      </c>
      <c r="P146" s="58"/>
      <c r="Q146" s="58"/>
      <c r="R146" s="58"/>
      <c r="S146" s="228">
        <f>SUM(S147:S149)</f>
        <v>0</v>
      </c>
      <c r="T146" s="246"/>
      <c r="U146" s="246"/>
      <c r="V146" s="246"/>
      <c r="W146" s="239">
        <f>SUM(W147:W148)</f>
        <v>0</v>
      </c>
      <c r="AD146" s="167">
        <f>SUM(AD147:AD149)</f>
        <v>0</v>
      </c>
      <c r="AE146" s="175"/>
      <c r="AF146" s="175"/>
      <c r="AG146" s="175"/>
      <c r="AH146" s="176"/>
      <c r="AI146" s="170">
        <f>SUM(AI147:AI149)</f>
        <v>2040000</v>
      </c>
      <c r="AJ146" s="167">
        <f>SUM(AJ147:AJ149)</f>
        <v>0</v>
      </c>
      <c r="AK146" s="167">
        <f>SUM(AK147:AK149)</f>
        <v>680000</v>
      </c>
      <c r="AL146" s="167">
        <f>SUM(AL147:AL149)</f>
        <v>0</v>
      </c>
      <c r="AM146" s="169">
        <f>SUM(AM147:AM149)</f>
        <v>1360000</v>
      </c>
      <c r="AN146" s="318">
        <f t="shared" si="124"/>
        <v>0</v>
      </c>
    </row>
    <row r="147" spans="1:41">
      <c r="A147" s="286"/>
      <c r="B147" s="287"/>
      <c r="C147" s="288"/>
      <c r="D147" s="287"/>
      <c r="E147" s="289" t="s">
        <v>460</v>
      </c>
      <c r="F147" s="298" t="s">
        <v>459</v>
      </c>
      <c r="G147" s="284"/>
      <c r="H147" s="35"/>
      <c r="I147" s="35"/>
      <c r="J147" s="274"/>
      <c r="K147" s="228">
        <f>H147+I147+J147</f>
        <v>0</v>
      </c>
      <c r="L147" s="58">
        <f>G147/3</f>
        <v>0</v>
      </c>
      <c r="M147" s="58"/>
      <c r="N147" s="58"/>
      <c r="O147" s="228">
        <f>L147+M147+N147</f>
        <v>0</v>
      </c>
      <c r="P147" s="58"/>
      <c r="Q147" s="58"/>
      <c r="R147" s="58"/>
      <c r="S147" s="228">
        <f>P147+Q147+R147</f>
        <v>0</v>
      </c>
      <c r="T147" s="246"/>
      <c r="U147" s="246"/>
      <c r="V147" s="246"/>
      <c r="W147" s="239">
        <f>T147+U147+V147</f>
        <v>0</v>
      </c>
      <c r="AD147" s="167"/>
      <c r="AE147" s="175"/>
      <c r="AF147" s="175"/>
      <c r="AG147" s="175"/>
      <c r="AH147" s="176"/>
      <c r="AI147" s="170"/>
      <c r="AJ147" s="167"/>
      <c r="AK147" s="167"/>
      <c r="AL147" s="167"/>
      <c r="AM147" s="169"/>
      <c r="AN147" s="318">
        <f t="shared" si="124"/>
        <v>0</v>
      </c>
    </row>
    <row r="148" spans="1:41">
      <c r="A148" s="177"/>
      <c r="B148" s="178"/>
      <c r="C148" s="199"/>
      <c r="D148" s="178"/>
      <c r="E148" s="179"/>
      <c r="F148" s="173"/>
      <c r="G148" s="228"/>
      <c r="H148" s="35"/>
      <c r="I148" s="35"/>
      <c r="J148" s="35"/>
      <c r="K148" s="228"/>
      <c r="L148" s="58"/>
      <c r="M148" s="58"/>
      <c r="N148" s="58"/>
      <c r="O148" s="228"/>
      <c r="P148" s="58"/>
      <c r="Q148" s="58"/>
      <c r="R148" s="58"/>
      <c r="S148" s="228"/>
      <c r="T148" s="246"/>
      <c r="U148" s="246"/>
      <c r="V148" s="246"/>
      <c r="W148" s="239"/>
      <c r="AD148" s="167"/>
      <c r="AE148" s="175"/>
      <c r="AF148" s="175"/>
      <c r="AG148" s="175"/>
      <c r="AH148" s="176"/>
      <c r="AI148" s="170"/>
      <c r="AJ148" s="167"/>
      <c r="AK148" s="167"/>
      <c r="AL148" s="167"/>
      <c r="AM148" s="169"/>
      <c r="AN148" s="318">
        <f t="shared" si="124"/>
        <v>0</v>
      </c>
    </row>
    <row r="149" spans="1:41">
      <c r="A149" s="177">
        <v>4</v>
      </c>
      <c r="B149" s="178" t="s">
        <v>43</v>
      </c>
      <c r="C149" s="199" t="s">
        <v>26</v>
      </c>
      <c r="D149" s="178" t="s">
        <v>122</v>
      </c>
      <c r="E149" s="184" t="s">
        <v>49</v>
      </c>
      <c r="F149" s="277" t="s">
        <v>437</v>
      </c>
      <c r="G149" s="228">
        <f>SUM(G150:G151)</f>
        <v>105432000</v>
      </c>
      <c r="H149" s="35"/>
      <c r="I149" s="35"/>
      <c r="J149" s="35"/>
      <c r="K149" s="228">
        <f>SUM(K150:K151)</f>
        <v>105432000</v>
      </c>
      <c r="L149" s="58"/>
      <c r="M149" s="58"/>
      <c r="N149" s="58"/>
      <c r="O149" s="228">
        <f>SUM(O151)</f>
        <v>0</v>
      </c>
      <c r="P149" s="58"/>
      <c r="Q149" s="58"/>
      <c r="R149" s="58"/>
      <c r="S149" s="228">
        <f>SUM(S151:S153)</f>
        <v>0</v>
      </c>
      <c r="T149" s="246"/>
      <c r="U149" s="246"/>
      <c r="V149" s="246"/>
      <c r="W149" s="239">
        <f>W151</f>
        <v>0</v>
      </c>
      <c r="AD149" s="167">
        <f>SUM(AD151:AD153)</f>
        <v>0</v>
      </c>
      <c r="AE149" s="175"/>
      <c r="AF149" s="175"/>
      <c r="AG149" s="175"/>
      <c r="AH149" s="176"/>
      <c r="AI149" s="170">
        <f>SUM(AI151:AI153)</f>
        <v>2040000</v>
      </c>
      <c r="AJ149" s="167">
        <f>SUM(AJ151:AJ153)</f>
        <v>0</v>
      </c>
      <c r="AK149" s="167">
        <f>SUM(AK151:AK153)</f>
        <v>680000</v>
      </c>
      <c r="AL149" s="167">
        <f>SUM(AL151:AL153)</f>
        <v>0</v>
      </c>
      <c r="AM149" s="169">
        <f>SUM(AM151:AM153)</f>
        <v>1360000</v>
      </c>
      <c r="AN149" s="318">
        <f t="shared" si="124"/>
        <v>0</v>
      </c>
      <c r="AO149" s="128">
        <f t="shared" si="123"/>
        <v>-105432000</v>
      </c>
    </row>
    <row r="150" spans="1:41">
      <c r="A150" s="200"/>
      <c r="B150" s="162"/>
      <c r="C150" s="201"/>
      <c r="D150" s="162"/>
      <c r="E150" s="342" t="s">
        <v>482</v>
      </c>
      <c r="F150" s="276" t="s">
        <v>499</v>
      </c>
      <c r="G150" s="274">
        <v>55600000</v>
      </c>
      <c r="H150" s="35"/>
      <c r="I150" s="58">
        <f>G150/2</f>
        <v>27800000</v>
      </c>
      <c r="J150" s="58">
        <v>27800000</v>
      </c>
      <c r="K150" s="228">
        <f>H150+I150+J150</f>
        <v>55600000</v>
      </c>
      <c r="L150" s="58"/>
      <c r="M150" s="58"/>
      <c r="N150" s="58"/>
      <c r="O150" s="228"/>
      <c r="P150" s="58"/>
      <c r="Q150" s="58"/>
      <c r="R150" s="58"/>
      <c r="S150" s="228"/>
      <c r="T150" s="246"/>
      <c r="U150" s="246"/>
      <c r="V150" s="246"/>
      <c r="W150" s="239"/>
      <c r="AD150" s="167"/>
      <c r="AE150" s="175"/>
      <c r="AF150" s="175"/>
      <c r="AG150" s="175"/>
      <c r="AH150" s="176"/>
      <c r="AI150" s="170"/>
      <c r="AJ150" s="167"/>
      <c r="AK150" s="167"/>
      <c r="AL150" s="167"/>
      <c r="AM150" s="169"/>
      <c r="AN150" s="318">
        <f t="shared" si="124"/>
        <v>0</v>
      </c>
    </row>
    <row r="151" spans="1:41">
      <c r="A151" s="200"/>
      <c r="B151" s="162"/>
      <c r="C151" s="201"/>
      <c r="D151" s="162"/>
      <c r="E151" s="267" t="s">
        <v>462</v>
      </c>
      <c r="F151" s="276" t="s">
        <v>461</v>
      </c>
      <c r="G151" s="284">
        <v>49832000</v>
      </c>
      <c r="H151" s="58"/>
      <c r="I151" s="58">
        <f>G151/2</f>
        <v>24916000</v>
      </c>
      <c r="J151" s="58">
        <v>24916000</v>
      </c>
      <c r="K151" s="228">
        <f>H151+I151+J151</f>
        <v>49832000</v>
      </c>
      <c r="L151" s="58"/>
      <c r="M151" s="58"/>
      <c r="N151" s="58"/>
      <c r="O151" s="228">
        <f>L151+M151+N151</f>
        <v>0</v>
      </c>
      <c r="P151" s="58"/>
      <c r="Q151" s="58"/>
      <c r="R151" s="58"/>
      <c r="S151" s="228">
        <f>P151+Q151+R151</f>
        <v>0</v>
      </c>
      <c r="T151" s="246"/>
      <c r="U151" s="246"/>
      <c r="V151" s="246"/>
      <c r="W151" s="239">
        <f>T151+U151+V151</f>
        <v>0</v>
      </c>
      <c r="AB151" s="128">
        <f>G151</f>
        <v>49832000</v>
      </c>
      <c r="AD151" s="175"/>
      <c r="AE151" s="175"/>
      <c r="AF151" s="175">
        <f>AD151</f>
        <v>0</v>
      </c>
      <c r="AG151" s="175"/>
      <c r="AH151" s="176"/>
      <c r="AI151" s="181">
        <f>AK151+AM151</f>
        <v>1360000</v>
      </c>
      <c r="AJ151" s="175"/>
      <c r="AK151" s="175">
        <v>680000</v>
      </c>
      <c r="AL151" s="175"/>
      <c r="AM151" s="176">
        <v>680000</v>
      </c>
      <c r="AN151" s="318">
        <f t="shared" si="124"/>
        <v>0</v>
      </c>
      <c r="AO151" s="128">
        <f t="shared" si="123"/>
        <v>-49832000</v>
      </c>
    </row>
    <row r="152" spans="1:41">
      <c r="A152" s="286"/>
      <c r="B152" s="287"/>
      <c r="C152" s="288"/>
      <c r="D152" s="287"/>
      <c r="E152" s="289"/>
      <c r="F152" s="281"/>
      <c r="G152" s="282"/>
      <c r="H152" s="283"/>
      <c r="I152" s="283"/>
      <c r="J152" s="283"/>
      <c r="K152" s="282"/>
      <c r="L152" s="283"/>
      <c r="M152" s="283"/>
      <c r="N152" s="283"/>
      <c r="O152" s="282"/>
      <c r="P152" s="283"/>
      <c r="Q152" s="283"/>
      <c r="R152" s="283"/>
      <c r="S152" s="282"/>
      <c r="T152" s="290"/>
      <c r="U152" s="290"/>
      <c r="V152" s="290"/>
      <c r="W152" s="291"/>
      <c r="AD152" s="175"/>
      <c r="AE152" s="175"/>
      <c r="AF152" s="175"/>
      <c r="AG152" s="175"/>
      <c r="AH152" s="176"/>
      <c r="AI152" s="181"/>
      <c r="AJ152" s="175"/>
      <c r="AK152" s="175"/>
      <c r="AL152" s="175"/>
      <c r="AM152" s="176"/>
      <c r="AN152" s="318">
        <f t="shared" si="124"/>
        <v>0</v>
      </c>
      <c r="AO152" s="128">
        <f t="shared" si="123"/>
        <v>0</v>
      </c>
    </row>
    <row r="153" spans="1:41">
      <c r="A153" s="292" t="s">
        <v>218</v>
      </c>
      <c r="B153" s="293" t="s">
        <v>43</v>
      </c>
      <c r="C153" s="294" t="s">
        <v>26</v>
      </c>
      <c r="D153" s="293" t="s">
        <v>122</v>
      </c>
      <c r="E153" s="295" t="s">
        <v>51</v>
      </c>
      <c r="F153" s="296" t="s">
        <v>326</v>
      </c>
      <c r="G153" s="282">
        <f>SUM(G154:G156)</f>
        <v>25000000</v>
      </c>
      <c r="H153" s="283"/>
      <c r="I153" s="283"/>
      <c r="J153" s="283"/>
      <c r="K153" s="228">
        <f>SUM(K154:K156)</f>
        <v>25000000</v>
      </c>
      <c r="L153" s="58"/>
      <c r="M153" s="58"/>
      <c r="N153" s="58"/>
      <c r="O153" s="228">
        <f>SUM(O154:O156)</f>
        <v>0</v>
      </c>
      <c r="P153" s="58"/>
      <c r="Q153" s="58"/>
      <c r="R153" s="58"/>
      <c r="S153" s="228">
        <f>SUM(S154)</f>
        <v>0</v>
      </c>
      <c r="T153" s="246"/>
      <c r="U153" s="246"/>
      <c r="V153" s="246"/>
      <c r="W153" s="239">
        <f>SUM(W154:W157)</f>
        <v>0</v>
      </c>
      <c r="AD153" s="167">
        <f>SUM(AD154:AD158)</f>
        <v>0</v>
      </c>
      <c r="AE153" s="175"/>
      <c r="AF153" s="175"/>
      <c r="AG153" s="175"/>
      <c r="AH153" s="176"/>
      <c r="AI153" s="170">
        <f>SUM(AI154:AI158)</f>
        <v>680000</v>
      </c>
      <c r="AJ153" s="167">
        <f>SUM(AJ154:AJ158)</f>
        <v>0</v>
      </c>
      <c r="AK153" s="167">
        <f>SUM(AK154:AK158)</f>
        <v>0</v>
      </c>
      <c r="AL153" s="167">
        <f>SUM(AL154:AL158)</f>
        <v>0</v>
      </c>
      <c r="AM153" s="169">
        <f>SUM(AM154:AM158)</f>
        <v>680000</v>
      </c>
      <c r="AN153" s="318">
        <f t="shared" si="124"/>
        <v>0</v>
      </c>
    </row>
    <row r="154" spans="1:41">
      <c r="A154" s="373" t="s">
        <v>328</v>
      </c>
      <c r="B154" s="373"/>
      <c r="C154" s="373"/>
      <c r="D154" s="373"/>
      <c r="E154" s="374"/>
      <c r="F154" s="281" t="s">
        <v>331</v>
      </c>
      <c r="G154" s="284">
        <v>0</v>
      </c>
      <c r="H154" s="283">
        <f>G154/3</f>
        <v>0</v>
      </c>
      <c r="I154" s="283"/>
      <c r="J154" s="283"/>
      <c r="K154" s="228">
        <f>H154+I154+J154</f>
        <v>0</v>
      </c>
      <c r="L154" s="283"/>
      <c r="M154" s="283"/>
      <c r="N154" s="283"/>
      <c r="O154" s="228">
        <f>L154+M154+N154</f>
        <v>0</v>
      </c>
      <c r="P154" s="283"/>
      <c r="Q154" s="283"/>
      <c r="R154" s="283"/>
      <c r="S154" s="228">
        <f>P154+Q154+R154</f>
        <v>0</v>
      </c>
      <c r="T154" s="290"/>
      <c r="U154" s="290"/>
      <c r="V154" s="290"/>
      <c r="W154" s="239">
        <f>T154+U154+V154</f>
        <v>0</v>
      </c>
      <c r="AD154" s="175"/>
      <c r="AE154" s="175"/>
      <c r="AF154" s="175"/>
      <c r="AG154" s="175"/>
      <c r="AH154" s="176"/>
      <c r="AI154" s="181"/>
      <c r="AJ154" s="175"/>
      <c r="AK154" s="175"/>
      <c r="AL154" s="175"/>
      <c r="AM154" s="176"/>
      <c r="AN154" s="318">
        <f t="shared" si="124"/>
        <v>0</v>
      </c>
    </row>
    <row r="155" spans="1:41">
      <c r="A155" s="373" t="s">
        <v>488</v>
      </c>
      <c r="B155" s="373"/>
      <c r="C155" s="373"/>
      <c r="D155" s="373"/>
      <c r="E155" s="374"/>
      <c r="F155" s="281" t="s">
        <v>487</v>
      </c>
      <c r="G155" s="284">
        <v>25000000</v>
      </c>
      <c r="H155" s="283">
        <v>25000000</v>
      </c>
      <c r="I155" s="283">
        <v>0</v>
      </c>
      <c r="J155" s="283">
        <v>0</v>
      </c>
      <c r="K155" s="228">
        <f t="shared" ref="K155:K156" si="125">H155+I155+J155</f>
        <v>25000000</v>
      </c>
      <c r="L155" s="283"/>
      <c r="M155" s="283"/>
      <c r="N155" s="283"/>
      <c r="O155" s="228">
        <f t="shared" ref="O155:O156" si="126">L155+M155+N155</f>
        <v>0</v>
      </c>
      <c r="P155" s="283"/>
      <c r="Q155" s="283"/>
      <c r="R155" s="283"/>
      <c r="S155" s="228"/>
      <c r="T155" s="290"/>
      <c r="U155" s="290"/>
      <c r="V155" s="290"/>
      <c r="W155" s="239">
        <f>T155+U155+V155</f>
        <v>0</v>
      </c>
      <c r="AD155" s="175"/>
      <c r="AE155" s="175"/>
      <c r="AF155" s="175"/>
      <c r="AG155" s="175"/>
      <c r="AH155" s="176"/>
      <c r="AI155" s="181"/>
      <c r="AJ155" s="175"/>
      <c r="AK155" s="175"/>
      <c r="AL155" s="175"/>
      <c r="AM155" s="176"/>
      <c r="AN155" s="318">
        <f t="shared" si="124"/>
        <v>0</v>
      </c>
    </row>
    <row r="156" spans="1:41">
      <c r="A156" s="373" t="s">
        <v>500</v>
      </c>
      <c r="B156" s="373"/>
      <c r="C156" s="373"/>
      <c r="D156" s="373"/>
      <c r="E156" s="374"/>
      <c r="F156" s="281" t="s">
        <v>501</v>
      </c>
      <c r="G156" s="284">
        <v>0</v>
      </c>
      <c r="H156" s="283">
        <f t="shared" ref="H156" si="127">G156/3</f>
        <v>0</v>
      </c>
      <c r="I156" s="283"/>
      <c r="J156" s="283"/>
      <c r="K156" s="228">
        <f t="shared" si="125"/>
        <v>0</v>
      </c>
      <c r="L156" s="283"/>
      <c r="M156" s="283"/>
      <c r="N156" s="283"/>
      <c r="O156" s="228">
        <f t="shared" si="126"/>
        <v>0</v>
      </c>
      <c r="P156" s="283"/>
      <c r="Q156" s="283"/>
      <c r="R156" s="283"/>
      <c r="S156" s="228"/>
      <c r="T156" s="290"/>
      <c r="U156" s="290"/>
      <c r="V156" s="290"/>
      <c r="W156" s="239"/>
      <c r="AD156" s="175"/>
      <c r="AE156" s="175"/>
      <c r="AF156" s="175"/>
      <c r="AG156" s="175"/>
      <c r="AH156" s="176"/>
      <c r="AI156" s="181"/>
      <c r="AJ156" s="175"/>
      <c r="AK156" s="175"/>
      <c r="AL156" s="175"/>
      <c r="AM156" s="176"/>
      <c r="AN156" s="318">
        <f t="shared" si="124"/>
        <v>0</v>
      </c>
    </row>
    <row r="157" spans="1:41">
      <c r="A157" s="286"/>
      <c r="B157" s="287"/>
      <c r="C157" s="288"/>
      <c r="D157" s="287"/>
      <c r="E157" s="289"/>
      <c r="F157" s="281"/>
      <c r="G157" s="282"/>
      <c r="H157" s="283"/>
      <c r="I157" s="283"/>
      <c r="J157" s="283"/>
      <c r="K157" s="282"/>
      <c r="L157" s="283"/>
      <c r="M157" s="283"/>
      <c r="N157" s="283"/>
      <c r="O157" s="282"/>
      <c r="P157" s="283"/>
      <c r="Q157" s="283"/>
      <c r="R157" s="283"/>
      <c r="S157" s="282"/>
      <c r="T157" s="290"/>
      <c r="U157" s="290"/>
      <c r="V157" s="290"/>
      <c r="W157" s="291"/>
      <c r="AD157" s="175"/>
      <c r="AE157" s="175"/>
      <c r="AF157" s="175"/>
      <c r="AG157" s="175"/>
      <c r="AH157" s="176"/>
      <c r="AI157" s="181"/>
      <c r="AJ157" s="175"/>
      <c r="AK157" s="175"/>
      <c r="AL157" s="175"/>
      <c r="AM157" s="176"/>
      <c r="AN157" s="318">
        <f t="shared" si="124"/>
        <v>0</v>
      </c>
    </row>
    <row r="158" spans="1:41" ht="25.5">
      <c r="A158" s="292" t="s">
        <v>218</v>
      </c>
      <c r="B158" s="293" t="s">
        <v>43</v>
      </c>
      <c r="C158" s="294" t="s">
        <v>26</v>
      </c>
      <c r="D158" s="293" t="s">
        <v>122</v>
      </c>
      <c r="E158" s="295" t="s">
        <v>95</v>
      </c>
      <c r="F158" s="278" t="s">
        <v>463</v>
      </c>
      <c r="G158" s="282">
        <f>SUM(G159:G159)</f>
        <v>0</v>
      </c>
      <c r="H158" s="297"/>
      <c r="I158" s="297"/>
      <c r="J158" s="297"/>
      <c r="K158" s="228">
        <f>SUM(K159:K159)</f>
        <v>0</v>
      </c>
      <c r="L158" s="58"/>
      <c r="M158" s="58"/>
      <c r="N158" s="58"/>
      <c r="O158" s="228">
        <f>SUM(O159:O159)</f>
        <v>0</v>
      </c>
      <c r="P158" s="58"/>
      <c r="Q158" s="58"/>
      <c r="R158" s="58"/>
      <c r="S158" s="228">
        <f>SUM(S159:S159)</f>
        <v>0</v>
      </c>
      <c r="T158" s="246"/>
      <c r="U158" s="246"/>
      <c r="V158" s="246"/>
      <c r="W158" s="239">
        <f>W159</f>
        <v>0</v>
      </c>
      <c r="AD158" s="167">
        <f>SUM(AD159:AD159)</f>
        <v>0</v>
      </c>
      <c r="AE158" s="175"/>
      <c r="AF158" s="175"/>
      <c r="AG158" s="175"/>
      <c r="AH158" s="176"/>
      <c r="AI158" s="170">
        <f>SUM(AI159:AI159)</f>
        <v>680000</v>
      </c>
      <c r="AJ158" s="167">
        <f>SUM(AJ159:AJ159)</f>
        <v>0</v>
      </c>
      <c r="AK158" s="167">
        <f>SUM(AK159:AK159)</f>
        <v>0</v>
      </c>
      <c r="AL158" s="167">
        <f>SUM(AL159:AL159)</f>
        <v>0</v>
      </c>
      <c r="AM158" s="169">
        <f>SUM(AM159:AM159)</f>
        <v>680000</v>
      </c>
      <c r="AN158" s="318">
        <f t="shared" si="124"/>
        <v>0</v>
      </c>
      <c r="AO158" s="128">
        <f t="shared" si="123"/>
        <v>0</v>
      </c>
    </row>
    <row r="159" spans="1:41">
      <c r="A159" s="373" t="s">
        <v>488</v>
      </c>
      <c r="B159" s="373"/>
      <c r="C159" s="373"/>
      <c r="D159" s="373"/>
      <c r="E159" s="374"/>
      <c r="F159" s="281" t="s">
        <v>487</v>
      </c>
      <c r="G159" s="284">
        <v>0</v>
      </c>
      <c r="H159" s="284"/>
      <c r="I159" s="283"/>
      <c r="J159" s="284"/>
      <c r="K159" s="282">
        <f>H159+I159+J159</f>
        <v>0</v>
      </c>
      <c r="L159" s="283"/>
      <c r="M159" s="283"/>
      <c r="N159" s="283"/>
      <c r="O159" s="282">
        <f>L159+M159+N159</f>
        <v>0</v>
      </c>
      <c r="P159" s="284"/>
      <c r="Q159" s="283"/>
      <c r="R159" s="283"/>
      <c r="S159" s="282">
        <f>P159+Q159+R159</f>
        <v>0</v>
      </c>
      <c r="T159" s="290"/>
      <c r="U159" s="290"/>
      <c r="V159" s="290"/>
      <c r="W159" s="291">
        <f>T159+U159+V159</f>
        <v>0</v>
      </c>
      <c r="AD159" s="175"/>
      <c r="AE159" s="175"/>
      <c r="AF159" s="175"/>
      <c r="AG159" s="175"/>
      <c r="AH159" s="176"/>
      <c r="AI159" s="181">
        <f>AJ159+AK159+AL159+AM159</f>
        <v>680000</v>
      </c>
      <c r="AJ159" s="175"/>
      <c r="AK159" s="175"/>
      <c r="AL159" s="175"/>
      <c r="AM159" s="176">
        <v>680000</v>
      </c>
      <c r="AN159" s="318">
        <f t="shared" si="124"/>
        <v>0</v>
      </c>
      <c r="AO159" s="128">
        <f t="shared" si="123"/>
        <v>0</v>
      </c>
    </row>
    <row r="160" spans="1:41">
      <c r="A160" s="200"/>
      <c r="B160" s="162"/>
      <c r="C160" s="201"/>
      <c r="D160" s="162"/>
      <c r="E160" s="163"/>
      <c r="F160" s="180"/>
      <c r="G160" s="228"/>
      <c r="H160" s="58"/>
      <c r="I160" s="58"/>
      <c r="J160" s="58"/>
      <c r="K160" s="228"/>
      <c r="L160" s="58"/>
      <c r="M160" s="58"/>
      <c r="N160" s="58"/>
      <c r="O160" s="228"/>
      <c r="P160" s="58"/>
      <c r="Q160" s="58"/>
      <c r="R160" s="58"/>
      <c r="S160" s="228"/>
      <c r="T160" s="246"/>
      <c r="U160" s="246"/>
      <c r="V160" s="246"/>
      <c r="W160" s="239"/>
      <c r="AD160" s="175"/>
      <c r="AE160" s="175"/>
      <c r="AF160" s="175"/>
      <c r="AG160" s="175"/>
      <c r="AH160" s="176"/>
      <c r="AI160" s="181"/>
      <c r="AJ160" s="175"/>
      <c r="AK160" s="175"/>
      <c r="AL160" s="175"/>
      <c r="AM160" s="176"/>
      <c r="AN160" s="318">
        <f t="shared" si="124"/>
        <v>0</v>
      </c>
      <c r="AO160" s="128">
        <f t="shared" si="123"/>
        <v>0</v>
      </c>
    </row>
    <row r="161" spans="1:41" ht="25.5">
      <c r="A161" s="177" t="s">
        <v>218</v>
      </c>
      <c r="B161" s="178" t="s">
        <v>43</v>
      </c>
      <c r="C161" s="199" t="s">
        <v>26</v>
      </c>
      <c r="D161" s="178" t="s">
        <v>131</v>
      </c>
      <c r="E161" s="179"/>
      <c r="F161" s="173" t="s">
        <v>132</v>
      </c>
      <c r="G161" s="228">
        <f>G162+G168+G175</f>
        <v>793634021</v>
      </c>
      <c r="H161" s="35"/>
      <c r="I161" s="35"/>
      <c r="J161" s="35"/>
      <c r="K161" s="228">
        <f>K162+K168+K175</f>
        <v>282067895</v>
      </c>
      <c r="L161" s="58"/>
      <c r="M161" s="58"/>
      <c r="N161" s="58"/>
      <c r="O161" s="228">
        <f>O162+O168+O175</f>
        <v>172938942</v>
      </c>
      <c r="P161" s="58"/>
      <c r="Q161" s="58"/>
      <c r="R161" s="58"/>
      <c r="S161" s="228">
        <f>S162+S168+S175</f>
        <v>169457592</v>
      </c>
      <c r="T161" s="246"/>
      <c r="U161" s="246"/>
      <c r="V161" s="246"/>
      <c r="W161" s="239">
        <f>W162+W168+W175</f>
        <v>169169592</v>
      </c>
      <c r="AD161" s="167" t="e">
        <f>#REF!+AD162+AD168+AD175</f>
        <v>#REF!</v>
      </c>
      <c r="AE161" s="175"/>
      <c r="AF161" s="175"/>
      <c r="AG161" s="175"/>
      <c r="AH161" s="176"/>
      <c r="AI161" s="170" t="e">
        <f>#REF!+AI162+AI168+AI175</f>
        <v>#REF!</v>
      </c>
      <c r="AJ161" s="167" t="e">
        <f>#REF!+AJ162+AJ168+AJ175</f>
        <v>#REF!</v>
      </c>
      <c r="AK161" s="167" t="e">
        <f>#REF!+AK162+AK168+AK175</f>
        <v>#REF!</v>
      </c>
      <c r="AL161" s="167" t="e">
        <f>#REF!+AL162+AL168+AL175</f>
        <v>#REF!</v>
      </c>
      <c r="AM161" s="169" t="e">
        <f>#REF!+AM162+AM168+AM175</f>
        <v>#REF!</v>
      </c>
      <c r="AN161" s="318">
        <f t="shared" si="124"/>
        <v>0</v>
      </c>
      <c r="AO161" s="128">
        <f t="shared" si="123"/>
        <v>-793634021</v>
      </c>
    </row>
    <row r="162" spans="1:41" ht="25.5">
      <c r="A162" s="177" t="s">
        <v>218</v>
      </c>
      <c r="B162" s="178" t="s">
        <v>43</v>
      </c>
      <c r="C162" s="199" t="s">
        <v>26</v>
      </c>
      <c r="D162" s="178" t="s">
        <v>131</v>
      </c>
      <c r="E162" s="179" t="s">
        <v>43</v>
      </c>
      <c r="F162" s="173" t="s">
        <v>136</v>
      </c>
      <c r="G162" s="228">
        <f>SUM(G163:G166)</f>
        <v>591407321</v>
      </c>
      <c r="H162" s="35"/>
      <c r="I162" s="35"/>
      <c r="J162" s="35"/>
      <c r="K162" s="228">
        <f>SUM(K163:K166)</f>
        <v>229698545</v>
      </c>
      <c r="L162" s="58"/>
      <c r="M162" s="58"/>
      <c r="N162" s="58"/>
      <c r="O162" s="228">
        <f>SUM(O163:O166)</f>
        <v>120569592</v>
      </c>
      <c r="P162" s="58"/>
      <c r="Q162" s="58"/>
      <c r="R162" s="58"/>
      <c r="S162" s="228">
        <f>SUM(S163:S166)</f>
        <v>120569592</v>
      </c>
      <c r="T162" s="246"/>
      <c r="U162" s="246"/>
      <c r="V162" s="246"/>
      <c r="W162" s="239">
        <f>SUM(W163:W166)</f>
        <v>120569592</v>
      </c>
      <c r="AD162" s="167">
        <f>SUM(AD163:AD165)</f>
        <v>0</v>
      </c>
      <c r="AE162" s="175"/>
      <c r="AF162" s="175"/>
      <c r="AG162" s="175"/>
      <c r="AH162" s="176"/>
      <c r="AI162" s="170">
        <f>SUM(AI163:AI165)</f>
        <v>260801184</v>
      </c>
      <c r="AJ162" s="167">
        <f>SUM(AJ163:AJ165)</f>
        <v>81785300</v>
      </c>
      <c r="AK162" s="167">
        <f>SUM(AK163:AK165)</f>
        <v>78808320</v>
      </c>
      <c r="AL162" s="167">
        <f>SUM(AL163:AL165)</f>
        <v>21124323</v>
      </c>
      <c r="AM162" s="169">
        <f>SUM(AM163:AM165)</f>
        <v>79083241</v>
      </c>
      <c r="AN162" s="318">
        <f t="shared" si="124"/>
        <v>0</v>
      </c>
      <c r="AO162" s="128">
        <f t="shared" si="123"/>
        <v>-591407321</v>
      </c>
    </row>
    <row r="163" spans="1:41">
      <c r="A163" s="200"/>
      <c r="B163" s="162"/>
      <c r="C163" s="201"/>
      <c r="D163" s="162"/>
      <c r="E163" s="163" t="s">
        <v>137</v>
      </c>
      <c r="F163" s="180" t="s">
        <v>138</v>
      </c>
      <c r="G163" s="285">
        <v>4800000</v>
      </c>
      <c r="H163" s="58">
        <f>G163/12</f>
        <v>400000</v>
      </c>
      <c r="I163" s="58">
        <v>400000</v>
      </c>
      <c r="J163" s="58">
        <v>400000</v>
      </c>
      <c r="K163" s="228">
        <f t="shared" ref="K163:K165" si="128">H163+I163+J163</f>
        <v>1200000</v>
      </c>
      <c r="L163" s="58">
        <v>400000</v>
      </c>
      <c r="M163" s="58">
        <v>400000</v>
      </c>
      <c r="N163" s="58">
        <v>400000</v>
      </c>
      <c r="O163" s="228">
        <f t="shared" ref="O163:O165" si="129">L163+M163+N163</f>
        <v>1200000</v>
      </c>
      <c r="P163" s="58">
        <v>400000</v>
      </c>
      <c r="Q163" s="58">
        <v>400000</v>
      </c>
      <c r="R163" s="58">
        <v>400000</v>
      </c>
      <c r="S163" s="228">
        <f t="shared" ref="S163:S165" si="130">P163+Q163+R163</f>
        <v>1200000</v>
      </c>
      <c r="T163" s="58">
        <v>400000</v>
      </c>
      <c r="U163" s="58">
        <v>400000</v>
      </c>
      <c r="V163" s="58">
        <v>400000</v>
      </c>
      <c r="W163" s="239">
        <f t="shared" ref="W163:W165" si="131">T163+U163+V163</f>
        <v>1200000</v>
      </c>
      <c r="AB163" s="128">
        <f>G163</f>
        <v>4800000</v>
      </c>
      <c r="AD163" s="175"/>
      <c r="AE163" s="175">
        <f>AD163/4</f>
        <v>0</v>
      </c>
      <c r="AF163" s="175">
        <f>AE163</f>
        <v>0</v>
      </c>
      <c r="AG163" s="175">
        <f>AF163</f>
        <v>0</v>
      </c>
      <c r="AH163" s="176">
        <f>AG163</f>
        <v>0</v>
      </c>
      <c r="AI163" s="181">
        <f>AJ163+AK163+AL163+AM163</f>
        <v>1920000</v>
      </c>
      <c r="AJ163" s="175">
        <v>480000</v>
      </c>
      <c r="AK163" s="175">
        <v>480000</v>
      </c>
      <c r="AL163" s="175">
        <v>480000</v>
      </c>
      <c r="AM163" s="176">
        <v>480000</v>
      </c>
      <c r="AN163" s="318">
        <f t="shared" si="124"/>
        <v>0</v>
      </c>
      <c r="AO163" s="128">
        <f t="shared" si="123"/>
        <v>-4800000</v>
      </c>
    </row>
    <row r="164" spans="1:41">
      <c r="A164" s="200"/>
      <c r="B164" s="162"/>
      <c r="C164" s="201"/>
      <c r="D164" s="162"/>
      <c r="E164" s="163" t="s">
        <v>139</v>
      </c>
      <c r="F164" s="174" t="s">
        <v>140</v>
      </c>
      <c r="G164" s="285">
        <v>107452800</v>
      </c>
      <c r="H164" s="58">
        <f t="shared" ref="H164:H165" si="132">G164/12</f>
        <v>8954400</v>
      </c>
      <c r="I164" s="58">
        <v>8954400</v>
      </c>
      <c r="J164" s="58">
        <v>8954400</v>
      </c>
      <c r="K164" s="228">
        <f>H164+I164+J164</f>
        <v>26863200</v>
      </c>
      <c r="L164" s="58">
        <v>8954400</v>
      </c>
      <c r="M164" s="58">
        <v>8954400</v>
      </c>
      <c r="N164" s="58">
        <v>8954400</v>
      </c>
      <c r="O164" s="228">
        <f t="shared" si="129"/>
        <v>26863200</v>
      </c>
      <c r="P164" s="58">
        <v>8954400</v>
      </c>
      <c r="Q164" s="58">
        <v>8954400</v>
      </c>
      <c r="R164" s="58">
        <v>8954400</v>
      </c>
      <c r="S164" s="228">
        <f t="shared" si="130"/>
        <v>26863200</v>
      </c>
      <c r="T164" s="58">
        <v>8954400</v>
      </c>
      <c r="U164" s="58">
        <v>8954400</v>
      </c>
      <c r="V164" s="58">
        <v>8954400</v>
      </c>
      <c r="W164" s="239">
        <f t="shared" si="131"/>
        <v>26863200</v>
      </c>
      <c r="AB164" s="128">
        <f>G164</f>
        <v>107452800</v>
      </c>
      <c r="AD164" s="175"/>
      <c r="AE164" s="175">
        <f t="shared" ref="AE164" si="133">AD164/4</f>
        <v>0</v>
      </c>
      <c r="AF164" s="175">
        <f t="shared" ref="AF164:AH164" si="134">AE164</f>
        <v>0</v>
      </c>
      <c r="AG164" s="175">
        <f t="shared" si="134"/>
        <v>0</v>
      </c>
      <c r="AH164" s="176">
        <f t="shared" si="134"/>
        <v>0</v>
      </c>
      <c r="AI164" s="181">
        <f t="shared" ref="AI164:AI166" si="135">AJ164+AK164+AL164+AM164</f>
        <v>7931664</v>
      </c>
      <c r="AJ164" s="175">
        <v>1305300</v>
      </c>
      <c r="AK164" s="175">
        <v>2124500</v>
      </c>
      <c r="AL164" s="175">
        <v>0</v>
      </c>
      <c r="AM164" s="176">
        <v>4501864</v>
      </c>
      <c r="AN164" s="318">
        <f t="shared" si="124"/>
        <v>0</v>
      </c>
      <c r="AO164" s="128">
        <f t="shared" si="123"/>
        <v>-107452800</v>
      </c>
    </row>
    <row r="165" spans="1:41">
      <c r="A165" s="200"/>
      <c r="B165" s="162"/>
      <c r="C165" s="201"/>
      <c r="D165" s="162"/>
      <c r="E165" s="163" t="s">
        <v>141</v>
      </c>
      <c r="F165" s="174" t="s">
        <v>142</v>
      </c>
      <c r="G165" s="285">
        <v>370025568</v>
      </c>
      <c r="H165" s="58">
        <f t="shared" si="132"/>
        <v>30835464</v>
      </c>
      <c r="I165" s="58">
        <v>30835464</v>
      </c>
      <c r="J165" s="58">
        <v>30835464</v>
      </c>
      <c r="K165" s="228">
        <f t="shared" si="128"/>
        <v>92506392</v>
      </c>
      <c r="L165" s="58">
        <v>30835464</v>
      </c>
      <c r="M165" s="58">
        <v>30835464</v>
      </c>
      <c r="N165" s="58">
        <v>30835464</v>
      </c>
      <c r="O165" s="228">
        <f t="shared" si="129"/>
        <v>92506392</v>
      </c>
      <c r="P165" s="58">
        <v>30835464</v>
      </c>
      <c r="Q165" s="58">
        <v>30835464</v>
      </c>
      <c r="R165" s="58">
        <v>30835464</v>
      </c>
      <c r="S165" s="228">
        <f t="shared" si="130"/>
        <v>92506392</v>
      </c>
      <c r="T165" s="58">
        <v>30835464</v>
      </c>
      <c r="U165" s="58">
        <v>30835464</v>
      </c>
      <c r="V165" s="58">
        <v>30835464</v>
      </c>
      <c r="W165" s="239">
        <f t="shared" si="131"/>
        <v>92506392</v>
      </c>
      <c r="AB165" s="128">
        <f>G165</f>
        <v>370025568</v>
      </c>
      <c r="AD165" s="175"/>
      <c r="AE165" s="175"/>
      <c r="AF165" s="175"/>
      <c r="AG165" s="175"/>
      <c r="AH165" s="176"/>
      <c r="AI165" s="181">
        <f t="shared" si="135"/>
        <v>250949520</v>
      </c>
      <c r="AJ165" s="175">
        <v>80000000</v>
      </c>
      <c r="AK165" s="175">
        <v>76203820</v>
      </c>
      <c r="AL165" s="175">
        <v>20644323</v>
      </c>
      <c r="AM165" s="176">
        <v>74101377</v>
      </c>
      <c r="AN165" s="318">
        <f t="shared" si="124"/>
        <v>0</v>
      </c>
      <c r="AO165" s="128">
        <f t="shared" si="123"/>
        <v>-370025568</v>
      </c>
    </row>
    <row r="166" spans="1:41">
      <c r="A166" s="200"/>
      <c r="B166" s="162"/>
      <c r="C166" s="201"/>
      <c r="D166" s="162"/>
      <c r="E166" s="163" t="s">
        <v>129</v>
      </c>
      <c r="F166" s="174" t="s">
        <v>130</v>
      </c>
      <c r="G166" s="285">
        <v>109128953</v>
      </c>
      <c r="H166" s="58">
        <v>109128953</v>
      </c>
      <c r="I166" s="58"/>
      <c r="J166" s="58"/>
      <c r="K166" s="228">
        <f>H166+I166+J166</f>
        <v>109128953</v>
      </c>
      <c r="L166" s="58"/>
      <c r="M166" s="58"/>
      <c r="N166" s="58"/>
      <c r="O166" s="228">
        <f>L166+M166+N166</f>
        <v>0</v>
      </c>
      <c r="P166" s="58"/>
      <c r="Q166" s="58"/>
      <c r="R166" s="58"/>
      <c r="S166" s="228">
        <f>P166+Q166+R166</f>
        <v>0</v>
      </c>
      <c r="T166" s="58"/>
      <c r="U166" s="58"/>
      <c r="V166" s="58"/>
      <c r="W166" s="239">
        <f>T166+U166+V166</f>
        <v>0</v>
      </c>
      <c r="Z166" s="128">
        <v>70506054</v>
      </c>
      <c r="AB166" s="128">
        <f>G166-Z165:Z166</f>
        <v>38622899</v>
      </c>
      <c r="AD166" s="175"/>
      <c r="AE166" s="175"/>
      <c r="AF166" s="175"/>
      <c r="AG166" s="175"/>
      <c r="AH166" s="176"/>
      <c r="AI166" s="181">
        <f t="shared" si="135"/>
        <v>116393898</v>
      </c>
      <c r="AJ166" s="175">
        <v>80000000</v>
      </c>
      <c r="AK166" s="175">
        <v>6574000</v>
      </c>
      <c r="AL166" s="175">
        <v>6574000</v>
      </c>
      <c r="AM166" s="176">
        <v>23245898</v>
      </c>
      <c r="AN166" s="318">
        <f t="shared" si="124"/>
        <v>0</v>
      </c>
      <c r="AO166" s="301">
        <f>AN166-G166</f>
        <v>-109128953</v>
      </c>
    </row>
    <row r="167" spans="1:41">
      <c r="A167" s="161"/>
      <c r="B167" s="162"/>
      <c r="C167" s="201"/>
      <c r="D167" s="162"/>
      <c r="E167" s="163"/>
      <c r="F167" s="180"/>
      <c r="G167" s="228"/>
      <c r="H167" s="58"/>
      <c r="I167" s="58"/>
      <c r="J167" s="58"/>
      <c r="K167" s="228"/>
      <c r="L167" s="58"/>
      <c r="M167" s="58"/>
      <c r="N167" s="58"/>
      <c r="O167" s="228"/>
      <c r="P167" s="58"/>
      <c r="Q167" s="58"/>
      <c r="R167" s="58"/>
      <c r="S167" s="228"/>
      <c r="T167" s="246"/>
      <c r="U167" s="246"/>
      <c r="V167" s="246"/>
      <c r="W167" s="239"/>
      <c r="AD167" s="175"/>
      <c r="AE167" s="175"/>
      <c r="AF167" s="175"/>
      <c r="AG167" s="175"/>
      <c r="AH167" s="176"/>
      <c r="AI167" s="181"/>
      <c r="AJ167" s="175"/>
      <c r="AK167" s="175"/>
      <c r="AL167" s="175"/>
      <c r="AM167" s="176"/>
      <c r="AN167" s="318">
        <f t="shared" si="124"/>
        <v>0</v>
      </c>
      <c r="AO167" s="128">
        <f t="shared" si="123"/>
        <v>0</v>
      </c>
    </row>
    <row r="168" spans="1:41" ht="25.5">
      <c r="A168" s="177" t="s">
        <v>218</v>
      </c>
      <c r="B168" s="178" t="s">
        <v>43</v>
      </c>
      <c r="C168" s="199" t="s">
        <v>26</v>
      </c>
      <c r="D168" s="178" t="s">
        <v>131</v>
      </c>
      <c r="E168" s="184" t="s">
        <v>45</v>
      </c>
      <c r="F168" s="173" t="s">
        <v>143</v>
      </c>
      <c r="G168" s="228">
        <f>SUM(G169:G173)</f>
        <v>103538700</v>
      </c>
      <c r="H168" s="35"/>
      <c r="I168" s="35"/>
      <c r="J168" s="35"/>
      <c r="K168" s="228">
        <f>SUM(K169:K174)</f>
        <v>27769350</v>
      </c>
      <c r="L168" s="58"/>
      <c r="M168" s="58"/>
      <c r="N168" s="58"/>
      <c r="O168" s="228">
        <f>SUM(O169:O173)</f>
        <v>27769350</v>
      </c>
      <c r="P168" s="58"/>
      <c r="Q168" s="58"/>
      <c r="R168" s="58"/>
      <c r="S168" s="228">
        <f>SUM(S170:S173)</f>
        <v>24000000</v>
      </c>
      <c r="T168" s="246"/>
      <c r="U168" s="246"/>
      <c r="V168" s="246"/>
      <c r="W168" s="239">
        <f>SUM(W170:W174)</f>
        <v>24000000</v>
      </c>
      <c r="AD168" s="167">
        <f>SUM(AD170:AD174)</f>
        <v>0</v>
      </c>
      <c r="AE168" s="175"/>
      <c r="AF168" s="175"/>
      <c r="AG168" s="175"/>
      <c r="AH168" s="176"/>
      <c r="AI168" s="170">
        <f>SUM(AI170:AI174)</f>
        <v>83946400</v>
      </c>
      <c r="AJ168" s="167">
        <f>SUM(AJ170:AJ174)</f>
        <v>20500000</v>
      </c>
      <c r="AK168" s="167">
        <f>SUM(AK170:AK174)</f>
        <v>20500000</v>
      </c>
      <c r="AL168" s="167">
        <f>SUM(AL170:AL174)</f>
        <v>14100000</v>
      </c>
      <c r="AM168" s="169">
        <f>SUM(AM170:AM174)</f>
        <v>28846400</v>
      </c>
      <c r="AN168" s="318">
        <f t="shared" si="124"/>
        <v>0</v>
      </c>
      <c r="AO168" s="128">
        <f t="shared" si="123"/>
        <v>-103538700</v>
      </c>
    </row>
    <row r="169" spans="1:41">
      <c r="A169" s="366" t="s">
        <v>458</v>
      </c>
      <c r="B169" s="367"/>
      <c r="C169" s="367"/>
      <c r="D169" s="367"/>
      <c r="E169" s="368"/>
      <c r="F169" s="276" t="s">
        <v>457</v>
      </c>
      <c r="G169" s="274">
        <v>517500</v>
      </c>
      <c r="H169" s="58">
        <f>G169/2</f>
        <v>258750</v>
      </c>
      <c r="I169" s="35"/>
      <c r="J169" s="35"/>
      <c r="K169" s="228">
        <f t="shared" ref="K169:K173" si="136">H169+I169+J169</f>
        <v>258750</v>
      </c>
      <c r="L169" s="58">
        <f>H169</f>
        <v>258750</v>
      </c>
      <c r="M169" s="58"/>
      <c r="N169" s="58"/>
      <c r="O169" s="228">
        <f t="shared" ref="O169:O173" si="137">L169+M169+N169</f>
        <v>258750</v>
      </c>
      <c r="P169" s="58"/>
      <c r="Q169" s="58"/>
      <c r="R169" s="58"/>
      <c r="S169" s="228">
        <f t="shared" ref="S169:S173" si="138">P169+Q169+R169</f>
        <v>0</v>
      </c>
      <c r="T169" s="246"/>
      <c r="U169" s="246"/>
      <c r="V169" s="246"/>
      <c r="W169" s="239">
        <f t="shared" ref="W169:W173" si="139">T169+U169+V169</f>
        <v>0</v>
      </c>
      <c r="AD169" s="167"/>
      <c r="AE169" s="175"/>
      <c r="AF169" s="175"/>
      <c r="AG169" s="175"/>
      <c r="AH169" s="176"/>
      <c r="AI169" s="170"/>
      <c r="AJ169" s="167"/>
      <c r="AK169" s="167"/>
      <c r="AL169" s="167"/>
      <c r="AM169" s="169"/>
      <c r="AN169" s="318">
        <f t="shared" si="124"/>
        <v>0</v>
      </c>
    </row>
    <row r="170" spans="1:41">
      <c r="A170" s="177"/>
      <c r="B170" s="178"/>
      <c r="C170" s="199"/>
      <c r="D170" s="178"/>
      <c r="E170" s="163" t="s">
        <v>137</v>
      </c>
      <c r="F170" s="180" t="s">
        <v>144</v>
      </c>
      <c r="G170" s="285">
        <v>96000000</v>
      </c>
      <c r="H170" s="58">
        <f>G170/12</f>
        <v>8000000</v>
      </c>
      <c r="I170" s="58">
        <v>8000000</v>
      </c>
      <c r="J170" s="58">
        <v>8000000</v>
      </c>
      <c r="K170" s="228">
        <f t="shared" si="136"/>
        <v>24000000</v>
      </c>
      <c r="L170" s="58">
        <v>8000000</v>
      </c>
      <c r="M170" s="58">
        <v>8000000</v>
      </c>
      <c r="N170" s="58">
        <v>8000000</v>
      </c>
      <c r="O170" s="228">
        <f t="shared" si="137"/>
        <v>24000000</v>
      </c>
      <c r="P170" s="58">
        <v>8000000</v>
      </c>
      <c r="Q170" s="58">
        <v>8000000</v>
      </c>
      <c r="R170" s="58">
        <v>8000000</v>
      </c>
      <c r="S170" s="228">
        <f t="shared" si="138"/>
        <v>24000000</v>
      </c>
      <c r="T170" s="58">
        <v>8000000</v>
      </c>
      <c r="U170" s="58">
        <v>8000000</v>
      </c>
      <c r="V170" s="58">
        <v>8000000</v>
      </c>
      <c r="W170" s="239">
        <f t="shared" si="139"/>
        <v>24000000</v>
      </c>
      <c r="AB170" s="128">
        <f>G170</f>
        <v>96000000</v>
      </c>
      <c r="AD170" s="175"/>
      <c r="AE170" s="175">
        <f>(AD170/8)*3</f>
        <v>0</v>
      </c>
      <c r="AF170" s="175">
        <f>AE170</f>
        <v>0</v>
      </c>
      <c r="AG170" s="175">
        <f>(AD170/8)*2</f>
        <v>0</v>
      </c>
      <c r="AH170" s="176"/>
      <c r="AI170" s="181">
        <f>AJ170+AK170+AL170+AM170</f>
        <v>76800000</v>
      </c>
      <c r="AJ170" s="175">
        <v>19200000</v>
      </c>
      <c r="AK170" s="175">
        <v>19200000</v>
      </c>
      <c r="AL170" s="175">
        <v>12800000</v>
      </c>
      <c r="AM170" s="176">
        <v>25600000</v>
      </c>
      <c r="AN170" s="318">
        <f t="shared" si="124"/>
        <v>0</v>
      </c>
      <c r="AO170" s="128">
        <f t="shared" si="123"/>
        <v>-96000000</v>
      </c>
    </row>
    <row r="171" spans="1:41" ht="25.5">
      <c r="A171" s="177"/>
      <c r="B171" s="178"/>
      <c r="C171" s="199"/>
      <c r="D171" s="178"/>
      <c r="E171" s="342" t="s">
        <v>145</v>
      </c>
      <c r="F171" s="346" t="s">
        <v>502</v>
      </c>
      <c r="G171" s="365">
        <v>1782000</v>
      </c>
      <c r="H171" s="58">
        <f>G171/6</f>
        <v>297000</v>
      </c>
      <c r="I171" s="58">
        <f>H171</f>
        <v>297000</v>
      </c>
      <c r="J171" s="58">
        <f>H171</f>
        <v>297000</v>
      </c>
      <c r="K171" s="228">
        <f t="shared" si="136"/>
        <v>891000</v>
      </c>
      <c r="L171" s="58">
        <f>H171</f>
        <v>297000</v>
      </c>
      <c r="M171" s="58">
        <f>H171</f>
        <v>297000</v>
      </c>
      <c r="N171" s="58">
        <f>H171</f>
        <v>297000</v>
      </c>
      <c r="O171" s="228">
        <f t="shared" si="137"/>
        <v>891000</v>
      </c>
      <c r="P171" s="58"/>
      <c r="Q171" s="58"/>
      <c r="R171" s="58"/>
      <c r="S171" s="228">
        <f t="shared" si="138"/>
        <v>0</v>
      </c>
      <c r="T171" s="58"/>
      <c r="U171" s="58"/>
      <c r="V171" s="58"/>
      <c r="W171" s="239">
        <f t="shared" si="139"/>
        <v>0</v>
      </c>
      <c r="AD171" s="175"/>
      <c r="AE171" s="175"/>
      <c r="AF171" s="175"/>
      <c r="AG171" s="175"/>
      <c r="AH171" s="176"/>
      <c r="AI171" s="181"/>
      <c r="AJ171" s="175"/>
      <c r="AK171" s="175"/>
      <c r="AL171" s="175"/>
      <c r="AM171" s="176"/>
      <c r="AN171" s="318">
        <f t="shared" si="124"/>
        <v>0</v>
      </c>
    </row>
    <row r="172" spans="1:41" ht="25.5">
      <c r="A172" s="177"/>
      <c r="B172" s="178"/>
      <c r="C172" s="199"/>
      <c r="D172" s="178"/>
      <c r="E172" s="364" t="s">
        <v>521</v>
      </c>
      <c r="F172" s="346" t="s">
        <v>503</v>
      </c>
      <c r="G172" s="365">
        <v>5239200</v>
      </c>
      <c r="H172" s="58">
        <f>G172/6</f>
        <v>873200</v>
      </c>
      <c r="I172" s="58">
        <f>H172</f>
        <v>873200</v>
      </c>
      <c r="J172" s="58">
        <f>H172</f>
        <v>873200</v>
      </c>
      <c r="K172" s="228">
        <f t="shared" si="136"/>
        <v>2619600</v>
      </c>
      <c r="L172" s="58">
        <f>H172</f>
        <v>873200</v>
      </c>
      <c r="M172" s="58">
        <f>H172</f>
        <v>873200</v>
      </c>
      <c r="N172" s="58">
        <f>H172</f>
        <v>873200</v>
      </c>
      <c r="O172" s="228">
        <f t="shared" si="137"/>
        <v>2619600</v>
      </c>
      <c r="P172" s="58"/>
      <c r="Q172" s="58"/>
      <c r="R172" s="58"/>
      <c r="S172" s="228">
        <f t="shared" si="138"/>
        <v>0</v>
      </c>
      <c r="T172" s="58"/>
      <c r="U172" s="58"/>
      <c r="V172" s="58"/>
      <c r="W172" s="239">
        <f t="shared" si="139"/>
        <v>0</v>
      </c>
      <c r="AA172" s="128">
        <f>G172</f>
        <v>5239200</v>
      </c>
      <c r="AD172" s="175"/>
      <c r="AE172" s="175"/>
      <c r="AF172" s="175"/>
      <c r="AG172" s="175"/>
      <c r="AH172" s="176"/>
      <c r="AI172" s="181">
        <f>AJ172+AK172+AL172+AM172</f>
        <v>7146400</v>
      </c>
      <c r="AJ172" s="175">
        <v>1300000</v>
      </c>
      <c r="AK172" s="175">
        <v>1300000</v>
      </c>
      <c r="AL172" s="175">
        <v>1300000</v>
      </c>
      <c r="AM172" s="176">
        <v>3246400</v>
      </c>
      <c r="AN172" s="318">
        <f t="shared" si="124"/>
        <v>0</v>
      </c>
      <c r="AO172" s="128">
        <f t="shared" si="123"/>
        <v>-5239200</v>
      </c>
    </row>
    <row r="173" spans="1:41">
      <c r="A173" s="177"/>
      <c r="B173" s="178"/>
      <c r="C173" s="199"/>
      <c r="D173" s="178"/>
      <c r="E173" s="342" t="s">
        <v>486</v>
      </c>
      <c r="F173" s="346" t="s">
        <v>504</v>
      </c>
      <c r="G173" s="285">
        <v>0</v>
      </c>
      <c r="H173" s="58"/>
      <c r="I173" s="58"/>
      <c r="J173" s="58"/>
      <c r="K173" s="228">
        <f t="shared" si="136"/>
        <v>0</v>
      </c>
      <c r="L173" s="58"/>
      <c r="M173" s="58"/>
      <c r="N173" s="58"/>
      <c r="O173" s="228">
        <f t="shared" si="137"/>
        <v>0</v>
      </c>
      <c r="P173" s="58"/>
      <c r="Q173" s="58"/>
      <c r="R173" s="58"/>
      <c r="S173" s="228">
        <f t="shared" si="138"/>
        <v>0</v>
      </c>
      <c r="T173" s="58"/>
      <c r="U173" s="58"/>
      <c r="V173" s="58"/>
      <c r="W173" s="239">
        <f t="shared" si="139"/>
        <v>0</v>
      </c>
      <c r="AD173" s="175"/>
      <c r="AE173" s="175"/>
      <c r="AF173" s="175"/>
      <c r="AG173" s="175"/>
      <c r="AH173" s="176"/>
      <c r="AI173" s="181"/>
      <c r="AJ173" s="175"/>
      <c r="AK173" s="175"/>
      <c r="AL173" s="175"/>
      <c r="AM173" s="176"/>
      <c r="AN173" s="318">
        <f t="shared" si="124"/>
        <v>0</v>
      </c>
    </row>
    <row r="174" spans="1:41">
      <c r="A174" s="182"/>
      <c r="B174" s="183"/>
      <c r="C174" s="183"/>
      <c r="D174" s="183"/>
      <c r="E174" s="163"/>
      <c r="F174" s="180"/>
      <c r="G174" s="228"/>
      <c r="H174" s="58"/>
      <c r="I174" s="58"/>
      <c r="J174" s="58"/>
      <c r="K174" s="228"/>
      <c r="L174" s="58"/>
      <c r="M174" s="58"/>
      <c r="N174" s="58"/>
      <c r="O174" s="228"/>
      <c r="P174" s="58"/>
      <c r="Q174" s="58"/>
      <c r="R174" s="58"/>
      <c r="S174" s="228"/>
      <c r="T174" s="246"/>
      <c r="U174" s="246"/>
      <c r="V174" s="246"/>
      <c r="W174" s="239"/>
      <c r="AD174" s="175"/>
      <c r="AE174" s="175"/>
      <c r="AF174" s="175"/>
      <c r="AG174" s="175"/>
      <c r="AH174" s="176"/>
      <c r="AI174" s="181"/>
      <c r="AJ174" s="175"/>
      <c r="AK174" s="175"/>
      <c r="AL174" s="175"/>
      <c r="AM174" s="176"/>
      <c r="AN174" s="318">
        <f t="shared" si="124"/>
        <v>0</v>
      </c>
      <c r="AO174" s="128">
        <f t="shared" si="123"/>
        <v>0</v>
      </c>
    </row>
    <row r="175" spans="1:41">
      <c r="A175" s="177" t="s">
        <v>218</v>
      </c>
      <c r="B175" s="178" t="s">
        <v>43</v>
      </c>
      <c r="C175" s="199" t="s">
        <v>26</v>
      </c>
      <c r="D175" s="178" t="s">
        <v>131</v>
      </c>
      <c r="E175" s="179" t="s">
        <v>47</v>
      </c>
      <c r="F175" s="173" t="s">
        <v>147</v>
      </c>
      <c r="G175" s="228">
        <f>SUM(G176:G177)</f>
        <v>98688000</v>
      </c>
      <c r="H175" s="35"/>
      <c r="I175" s="35"/>
      <c r="J175" s="35"/>
      <c r="K175" s="228">
        <f>SUM(K176:K177)</f>
        <v>24600000</v>
      </c>
      <c r="L175" s="58"/>
      <c r="M175" s="58"/>
      <c r="N175" s="58"/>
      <c r="O175" s="228">
        <f>SUM(O176:O177)</f>
        <v>24600000</v>
      </c>
      <c r="P175" s="58"/>
      <c r="Q175" s="58"/>
      <c r="R175" s="58"/>
      <c r="S175" s="228">
        <f>SUM(S176:S177)</f>
        <v>24888000</v>
      </c>
      <c r="T175" s="246"/>
      <c r="U175" s="246"/>
      <c r="V175" s="246"/>
      <c r="W175" s="239">
        <f>SUM(W176:AM177)</f>
        <v>24600000</v>
      </c>
      <c r="AD175" s="167">
        <f>SUM(AD176:AD176)</f>
        <v>0</v>
      </c>
      <c r="AE175" s="175"/>
      <c r="AF175" s="175"/>
      <c r="AG175" s="175"/>
      <c r="AH175" s="176"/>
      <c r="AI175" s="170">
        <f>SUM(AI176:AI176)</f>
        <v>0</v>
      </c>
      <c r="AJ175" s="167">
        <f>SUM(AJ176:AJ176)</f>
        <v>0</v>
      </c>
      <c r="AK175" s="167">
        <f>SUM(AK176:AK176)</f>
        <v>0</v>
      </c>
      <c r="AL175" s="167">
        <f>SUM(AL176:AL176)</f>
        <v>0</v>
      </c>
      <c r="AM175" s="169">
        <f>SUM(AM176:AM176)</f>
        <v>0</v>
      </c>
      <c r="AN175" s="318">
        <f t="shared" si="124"/>
        <v>0</v>
      </c>
      <c r="AO175" s="128">
        <f t="shared" si="123"/>
        <v>-98688000</v>
      </c>
    </row>
    <row r="176" spans="1:41">
      <c r="A176" s="366" t="s">
        <v>335</v>
      </c>
      <c r="B176" s="367"/>
      <c r="C176" s="367"/>
      <c r="D176" s="367"/>
      <c r="E176" s="368"/>
      <c r="F176" s="180" t="s">
        <v>336</v>
      </c>
      <c r="G176" s="285">
        <v>288000</v>
      </c>
      <c r="H176" s="58"/>
      <c r="I176" s="58"/>
      <c r="J176" s="58"/>
      <c r="K176" s="228">
        <f>H176+I176+J176</f>
        <v>0</v>
      </c>
      <c r="L176" s="58"/>
      <c r="M176" s="58"/>
      <c r="N176" s="58"/>
      <c r="O176" s="228">
        <f>L176+M176+N176</f>
        <v>0</v>
      </c>
      <c r="P176" s="58"/>
      <c r="Q176" s="58"/>
      <c r="R176" s="285">
        <v>288000</v>
      </c>
      <c r="S176" s="228">
        <f>P176+Q176+R176</f>
        <v>288000</v>
      </c>
      <c r="T176" s="246"/>
      <c r="U176" s="246"/>
      <c r="V176" s="246"/>
      <c r="W176" s="239">
        <f>T176+U176+V176</f>
        <v>0</v>
      </c>
      <c r="AD176" s="175"/>
      <c r="AE176" s="175"/>
      <c r="AF176" s="175"/>
      <c r="AG176" s="175"/>
      <c r="AH176" s="176"/>
      <c r="AI176" s="181"/>
      <c r="AJ176" s="175"/>
      <c r="AK176" s="175"/>
      <c r="AL176" s="175"/>
      <c r="AM176" s="176"/>
      <c r="AN176" s="318">
        <f t="shared" si="124"/>
        <v>0</v>
      </c>
      <c r="AO176" s="128">
        <f t="shared" si="123"/>
        <v>-288000</v>
      </c>
    </row>
    <row r="177" spans="1:41">
      <c r="A177" s="366" t="s">
        <v>134</v>
      </c>
      <c r="B177" s="367"/>
      <c r="C177" s="367"/>
      <c r="D177" s="367"/>
      <c r="E177" s="368"/>
      <c r="F177" s="180" t="s">
        <v>135</v>
      </c>
      <c r="G177" s="285">
        <v>98400000</v>
      </c>
      <c r="H177" s="58">
        <f>G177/12</f>
        <v>8200000</v>
      </c>
      <c r="I177" s="58">
        <v>8200000</v>
      </c>
      <c r="J177" s="58">
        <v>8200000</v>
      </c>
      <c r="K177" s="228">
        <f t="shared" ref="K177" si="140">H177+I177+J177</f>
        <v>24600000</v>
      </c>
      <c r="L177" s="58">
        <v>8200000</v>
      </c>
      <c r="M177" s="58">
        <v>8200000</v>
      </c>
      <c r="N177" s="58">
        <v>8200000</v>
      </c>
      <c r="O177" s="228">
        <f>L177+M177+N177</f>
        <v>24600000</v>
      </c>
      <c r="P177" s="58">
        <v>8200000</v>
      </c>
      <c r="Q177" s="58">
        <v>8200000</v>
      </c>
      <c r="R177" s="58">
        <v>8200000</v>
      </c>
      <c r="S177" s="228">
        <f>P177+Q177+R177</f>
        <v>24600000</v>
      </c>
      <c r="T177" s="58">
        <v>8200000</v>
      </c>
      <c r="U177" s="58">
        <v>8200000</v>
      </c>
      <c r="V177" s="58">
        <v>8200000</v>
      </c>
      <c r="W177" s="239">
        <f>T177+U177+V177</f>
        <v>24600000</v>
      </c>
      <c r="AD177" s="167"/>
      <c r="AE177" s="175"/>
      <c r="AF177" s="175"/>
      <c r="AG177" s="175"/>
      <c r="AH177" s="176"/>
      <c r="AI177" s="170"/>
      <c r="AJ177" s="167"/>
      <c r="AK177" s="167"/>
      <c r="AL177" s="167"/>
      <c r="AM177" s="169"/>
      <c r="AN177" s="318">
        <f t="shared" si="124"/>
        <v>0</v>
      </c>
      <c r="AO177" s="128">
        <f t="shared" si="123"/>
        <v>-98400000</v>
      </c>
    </row>
    <row r="178" spans="1:41">
      <c r="A178" s="182"/>
      <c r="B178" s="183"/>
      <c r="C178" s="183"/>
      <c r="D178" s="183"/>
      <c r="E178" s="163"/>
      <c r="F178" s="180"/>
      <c r="G178" s="228"/>
      <c r="H178" s="58"/>
      <c r="I178" s="58"/>
      <c r="J178" s="58"/>
      <c r="K178" s="228"/>
      <c r="L178" s="58"/>
      <c r="M178" s="58"/>
      <c r="N178" s="58"/>
      <c r="O178" s="228"/>
      <c r="P178" s="58"/>
      <c r="Q178" s="58"/>
      <c r="R178" s="58"/>
      <c r="S178" s="228"/>
      <c r="T178" s="246"/>
      <c r="U178" s="246"/>
      <c r="V178" s="246"/>
      <c r="W178" s="239"/>
      <c r="AD178" s="175"/>
      <c r="AE178" s="175"/>
      <c r="AF178" s="175"/>
      <c r="AG178" s="175"/>
      <c r="AH178" s="176"/>
      <c r="AI178" s="181"/>
      <c r="AJ178" s="175"/>
      <c r="AK178" s="175"/>
      <c r="AL178" s="175"/>
      <c r="AM178" s="176"/>
      <c r="AN178" s="318">
        <f t="shared" si="124"/>
        <v>0</v>
      </c>
      <c r="AO178" s="128">
        <f t="shared" si="123"/>
        <v>0</v>
      </c>
    </row>
    <row r="179" spans="1:41" ht="25.5">
      <c r="A179" s="177" t="s">
        <v>218</v>
      </c>
      <c r="B179" s="178" t="s">
        <v>43</v>
      </c>
      <c r="C179" s="199" t="s">
        <v>26</v>
      </c>
      <c r="D179" s="178" t="s">
        <v>148</v>
      </c>
      <c r="E179" s="179"/>
      <c r="F179" s="173" t="s">
        <v>149</v>
      </c>
      <c r="G179" s="228">
        <f>G180+G185+G189+G195+G198</f>
        <v>998895050</v>
      </c>
      <c r="H179" s="35"/>
      <c r="I179" s="35"/>
      <c r="J179" s="35"/>
      <c r="K179" s="228">
        <f>K180+K185+K189+K195+K198</f>
        <v>829571428.83333337</v>
      </c>
      <c r="L179" s="58"/>
      <c r="M179" s="58"/>
      <c r="N179" s="58"/>
      <c r="O179" s="228">
        <f>O180+O185+O189+O195+O198</f>
        <v>59913429</v>
      </c>
      <c r="P179" s="58"/>
      <c r="Q179" s="58"/>
      <c r="R179" s="58"/>
      <c r="S179" s="228">
        <f>S180+S185+S189+S195+S198</f>
        <v>59413434</v>
      </c>
      <c r="T179" s="246"/>
      <c r="U179" s="246"/>
      <c r="V179" s="246"/>
      <c r="W179" s="239">
        <f>W180+W185+W189+W195+W198</f>
        <v>49996758.5</v>
      </c>
      <c r="AD179" s="167" t="e">
        <f>AD180+AD185+AD189+#REF!</f>
        <v>#REF!</v>
      </c>
      <c r="AE179" s="175"/>
      <c r="AF179" s="175"/>
      <c r="AG179" s="175"/>
      <c r="AH179" s="176"/>
      <c r="AI179" s="170" t="e">
        <f>AI180+AI185+AI189+#REF!</f>
        <v>#REF!</v>
      </c>
      <c r="AJ179" s="167" t="e">
        <f>AJ180+AJ185+AJ189+#REF!</f>
        <v>#REF!</v>
      </c>
      <c r="AK179" s="167" t="e">
        <f>AK180+AK185+AK189+#REF!</f>
        <v>#REF!</v>
      </c>
      <c r="AL179" s="167" t="e">
        <f>AL180+AL185+AL189+#REF!</f>
        <v>#REF!</v>
      </c>
      <c r="AM179" s="169" t="e">
        <f>AM180+AM185+AM189+#REF!</f>
        <v>#REF!</v>
      </c>
      <c r="AN179" s="318">
        <f t="shared" si="124"/>
        <v>-0.33333337306976318</v>
      </c>
      <c r="AO179" s="128">
        <f t="shared" si="123"/>
        <v>-998895050.33333337</v>
      </c>
    </row>
    <row r="180" spans="1:41" s="185" customFormat="1" ht="38.25">
      <c r="A180" s="177" t="s">
        <v>218</v>
      </c>
      <c r="B180" s="178" t="s">
        <v>43</v>
      </c>
      <c r="C180" s="199" t="s">
        <v>26</v>
      </c>
      <c r="D180" s="178" t="s">
        <v>148</v>
      </c>
      <c r="E180" s="179" t="s">
        <v>26</v>
      </c>
      <c r="F180" s="173" t="s">
        <v>150</v>
      </c>
      <c r="G180" s="228">
        <f>SUM(G181:G183)</f>
        <v>179939050</v>
      </c>
      <c r="H180" s="35"/>
      <c r="I180" s="35"/>
      <c r="J180" s="35"/>
      <c r="K180" s="228">
        <f>SUM(K181:K183)</f>
        <v>46651430.166666672</v>
      </c>
      <c r="L180" s="58"/>
      <c r="M180" s="58"/>
      <c r="N180" s="58"/>
      <c r="O180" s="228">
        <f>SUM(O181:O183)</f>
        <v>46651431</v>
      </c>
      <c r="P180" s="58"/>
      <c r="Q180" s="58"/>
      <c r="R180" s="58"/>
      <c r="S180" s="228">
        <f>SUM(S181:S183)</f>
        <v>46651433</v>
      </c>
      <c r="T180" s="246"/>
      <c r="U180" s="246"/>
      <c r="V180" s="246"/>
      <c r="W180" s="360">
        <f>SUM(W181:W183)</f>
        <v>39984755.5</v>
      </c>
      <c r="X180" s="358">
        <v>13750000</v>
      </c>
      <c r="Y180" s="58">
        <v>13750000</v>
      </c>
      <c r="Z180" s="128"/>
      <c r="AA180" s="128"/>
      <c r="AB180" s="128"/>
      <c r="AC180" s="128"/>
      <c r="AD180" s="167">
        <f>SUM(AD181:AD183)</f>
        <v>0</v>
      </c>
      <c r="AE180" s="175"/>
      <c r="AF180" s="175"/>
      <c r="AG180" s="175"/>
      <c r="AH180" s="176"/>
      <c r="AI180" s="170">
        <f>SUM(AI181:AI183)</f>
        <v>185800000</v>
      </c>
      <c r="AJ180" s="167">
        <f>SUM(AJ181:AJ183)</f>
        <v>41450000</v>
      </c>
      <c r="AK180" s="167">
        <f>SUM(AK181:AK183)</f>
        <v>41450000</v>
      </c>
      <c r="AL180" s="167">
        <f>SUM(AL181:AL183)</f>
        <v>61450000</v>
      </c>
      <c r="AM180" s="169">
        <f>SUM(AM181:AM183)</f>
        <v>41450000</v>
      </c>
      <c r="AN180" s="318">
        <f t="shared" si="124"/>
        <v>0.3333333283662796</v>
      </c>
      <c r="AO180" s="128">
        <f t="shared" si="123"/>
        <v>-179939049.66666669</v>
      </c>
    </row>
    <row r="181" spans="1:41" s="185" customFormat="1">
      <c r="A181" s="161"/>
      <c r="B181" s="162"/>
      <c r="C181" s="201"/>
      <c r="D181" s="162"/>
      <c r="E181" s="280" t="s">
        <v>158</v>
      </c>
      <c r="F181" s="276" t="s">
        <v>465</v>
      </c>
      <c r="G181" s="285">
        <v>64939050</v>
      </c>
      <c r="H181" s="58">
        <f>G181/12</f>
        <v>5411587.5</v>
      </c>
      <c r="I181" s="58">
        <v>5411588</v>
      </c>
      <c r="J181" s="58">
        <v>5411588</v>
      </c>
      <c r="K181" s="228">
        <f>H181+I181+J181</f>
        <v>16234763.5</v>
      </c>
      <c r="L181" s="58">
        <v>5411588</v>
      </c>
      <c r="M181" s="58">
        <v>5411588</v>
      </c>
      <c r="N181" s="58">
        <v>5411588</v>
      </c>
      <c r="O181" s="228">
        <f>L181+M181+N181</f>
        <v>16234764</v>
      </c>
      <c r="P181" s="58">
        <v>5411588</v>
      </c>
      <c r="Q181" s="58">
        <v>5411588</v>
      </c>
      <c r="R181" s="58">
        <v>5411588</v>
      </c>
      <c r="S181" s="228">
        <f>P181+Q181+R181</f>
        <v>16234764</v>
      </c>
      <c r="T181" s="58">
        <v>5411588</v>
      </c>
      <c r="U181" s="58">
        <v>5411587.5</v>
      </c>
      <c r="V181" s="58">
        <v>5411583</v>
      </c>
      <c r="W181" s="239">
        <f>T181+U181+V181</f>
        <v>16234758.5</v>
      </c>
      <c r="AD181" s="167"/>
      <c r="AE181" s="167"/>
      <c r="AF181" s="167"/>
      <c r="AG181" s="167"/>
      <c r="AH181" s="169"/>
      <c r="AI181" s="170"/>
      <c r="AJ181" s="167"/>
      <c r="AK181" s="167"/>
      <c r="AL181" s="167"/>
      <c r="AM181" s="169"/>
      <c r="AN181" s="318">
        <f>G181-K181-O181-S181-W181</f>
        <v>0</v>
      </c>
      <c r="AO181" s="128"/>
    </row>
    <row r="182" spans="1:41">
      <c r="A182" s="161"/>
      <c r="B182" s="162"/>
      <c r="C182" s="201"/>
      <c r="D182" s="162"/>
      <c r="E182" s="163" t="s">
        <v>151</v>
      </c>
      <c r="F182" s="180" t="s">
        <v>152</v>
      </c>
      <c r="G182" s="285">
        <v>20000000</v>
      </c>
      <c r="H182" s="58">
        <v>2222222</v>
      </c>
      <c r="I182" s="58">
        <v>2222222</v>
      </c>
      <c r="J182" s="58">
        <v>2222222</v>
      </c>
      <c r="K182" s="228">
        <f t="shared" ref="K182:K183" si="141">H182+I182+J182</f>
        <v>6666666</v>
      </c>
      <c r="L182" s="58">
        <v>2222222</v>
      </c>
      <c r="M182" s="58">
        <v>2222222</v>
      </c>
      <c r="N182" s="58">
        <v>2222222</v>
      </c>
      <c r="O182" s="228">
        <f t="shared" ref="O182:O183" si="142">L182+M182+N182</f>
        <v>6666666</v>
      </c>
      <c r="P182" s="58">
        <v>2222222</v>
      </c>
      <c r="Q182" s="58">
        <v>2222222</v>
      </c>
      <c r="R182" s="58">
        <v>2222224</v>
      </c>
      <c r="S182" s="228">
        <f t="shared" ref="S182:S183" si="143">P182+Q182+R182</f>
        <v>6666668</v>
      </c>
      <c r="T182" s="58"/>
      <c r="U182" s="58"/>
      <c r="V182" s="58"/>
      <c r="W182" s="239">
        <f t="shared" ref="W182:W183" si="144">T182+U182+V182</f>
        <v>0</v>
      </c>
      <c r="AA182" s="128">
        <f>G182</f>
        <v>20000000</v>
      </c>
      <c r="AD182" s="175"/>
      <c r="AE182" s="175"/>
      <c r="AF182" s="175"/>
      <c r="AG182" s="175">
        <f>AD182</f>
        <v>0</v>
      </c>
      <c r="AH182" s="176"/>
      <c r="AI182" s="181">
        <f>AJ182+AK182+AL182+AM182</f>
        <v>20000000</v>
      </c>
      <c r="AJ182" s="202">
        <v>0</v>
      </c>
      <c r="AK182" s="202">
        <v>0</v>
      </c>
      <c r="AL182" s="202">
        <v>20000000</v>
      </c>
      <c r="AM182" s="203">
        <v>0</v>
      </c>
      <c r="AN182" s="318">
        <f t="shared" si="124"/>
        <v>0</v>
      </c>
      <c r="AO182" s="128">
        <f t="shared" si="123"/>
        <v>-20000000</v>
      </c>
    </row>
    <row r="183" spans="1:41" ht="25.5">
      <c r="A183" s="161"/>
      <c r="B183" s="162"/>
      <c r="C183" s="201"/>
      <c r="D183" s="162"/>
      <c r="E183" s="163" t="s">
        <v>153</v>
      </c>
      <c r="F183" s="180" t="s">
        <v>154</v>
      </c>
      <c r="G183" s="285">
        <v>95000000</v>
      </c>
      <c r="H183" s="58">
        <f t="shared" ref="H183" si="145">G183/12</f>
        <v>7916666.666666667</v>
      </c>
      <c r="I183" s="58">
        <v>7916667</v>
      </c>
      <c r="J183" s="58">
        <v>7916667</v>
      </c>
      <c r="K183" s="228">
        <f t="shared" si="141"/>
        <v>23750000.666666668</v>
      </c>
      <c r="L183" s="58">
        <v>7916667</v>
      </c>
      <c r="M183" s="58">
        <v>7916667</v>
      </c>
      <c r="N183" s="58">
        <v>7916667</v>
      </c>
      <c r="O183" s="228">
        <f t="shared" si="142"/>
        <v>23750001</v>
      </c>
      <c r="P183" s="58">
        <v>7916667</v>
      </c>
      <c r="Q183" s="58">
        <v>7916667</v>
      </c>
      <c r="R183" s="58">
        <v>7916667</v>
      </c>
      <c r="S183" s="228">
        <f t="shared" si="143"/>
        <v>23750001</v>
      </c>
      <c r="T183" s="58">
        <v>7916667</v>
      </c>
      <c r="U183" s="58">
        <v>7916667</v>
      </c>
      <c r="V183" s="58">
        <v>7916663</v>
      </c>
      <c r="W183" s="239">
        <f t="shared" si="144"/>
        <v>23749997</v>
      </c>
      <c r="AA183" s="128">
        <f>G183</f>
        <v>95000000</v>
      </c>
      <c r="AD183" s="175"/>
      <c r="AE183" s="175">
        <f>AD183/4</f>
        <v>0</v>
      </c>
      <c r="AF183" s="175">
        <f>AD183/4</f>
        <v>0</v>
      </c>
      <c r="AG183" s="175">
        <f>AD183/4</f>
        <v>0</v>
      </c>
      <c r="AH183" s="176">
        <f>AD183/4</f>
        <v>0</v>
      </c>
      <c r="AI183" s="181">
        <f>AJ183+AK183+AL183+AM183</f>
        <v>165800000</v>
      </c>
      <c r="AJ183" s="202">
        <v>41450000</v>
      </c>
      <c r="AK183" s="202">
        <v>41450000</v>
      </c>
      <c r="AL183" s="202">
        <v>41450000</v>
      </c>
      <c r="AM183" s="203">
        <v>41450000</v>
      </c>
      <c r="AN183" s="318">
        <f t="shared" si="124"/>
        <v>0.3333333283662796</v>
      </c>
      <c r="AO183" s="128">
        <f t="shared" si="123"/>
        <v>-94999999.666666672</v>
      </c>
    </row>
    <row r="184" spans="1:41">
      <c r="A184" s="161"/>
      <c r="B184" s="162"/>
      <c r="C184" s="201"/>
      <c r="D184" s="162"/>
      <c r="E184" s="163"/>
      <c r="F184" s="180"/>
      <c r="G184" s="228"/>
      <c r="H184" s="58"/>
      <c r="I184" s="58"/>
      <c r="J184" s="58"/>
      <c r="K184" s="228"/>
      <c r="L184" s="58"/>
      <c r="M184" s="58"/>
      <c r="N184" s="58"/>
      <c r="O184" s="228"/>
      <c r="P184" s="58"/>
      <c r="Q184" s="58"/>
      <c r="R184" s="58"/>
      <c r="S184" s="228"/>
      <c r="T184" s="246"/>
      <c r="U184" s="246"/>
      <c r="V184" s="246"/>
      <c r="W184" s="239"/>
      <c r="AD184" s="175"/>
      <c r="AE184" s="175"/>
      <c r="AF184" s="175"/>
      <c r="AG184" s="175"/>
      <c r="AH184" s="176"/>
      <c r="AI184" s="181"/>
      <c r="AJ184" s="175"/>
      <c r="AK184" s="175"/>
      <c r="AL184" s="175"/>
      <c r="AM184" s="176"/>
      <c r="AN184" s="318">
        <f t="shared" si="124"/>
        <v>0</v>
      </c>
      <c r="AO184" s="128">
        <f t="shared" si="123"/>
        <v>0</v>
      </c>
    </row>
    <row r="185" spans="1:41" s="185" customFormat="1" ht="38.25">
      <c r="A185" s="177" t="s">
        <v>218</v>
      </c>
      <c r="B185" s="178" t="s">
        <v>43</v>
      </c>
      <c r="C185" s="199" t="s">
        <v>26</v>
      </c>
      <c r="D185" s="178" t="s">
        <v>148</v>
      </c>
      <c r="E185" s="179" t="s">
        <v>43</v>
      </c>
      <c r="F185" s="173" t="s">
        <v>155</v>
      </c>
      <c r="G185" s="228">
        <f>SUM(G186:G187)</f>
        <v>16600000</v>
      </c>
      <c r="H185" s="35"/>
      <c r="I185" s="35"/>
      <c r="J185" s="35"/>
      <c r="K185" s="228">
        <f>SUM(K186:K188)</f>
        <v>4149999.333333333</v>
      </c>
      <c r="L185" s="58"/>
      <c r="M185" s="58"/>
      <c r="N185" s="58"/>
      <c r="O185" s="228">
        <f>SUM(O186:O188)</f>
        <v>4149999</v>
      </c>
      <c r="P185" s="58"/>
      <c r="Q185" s="58"/>
      <c r="R185" s="58"/>
      <c r="S185" s="228">
        <f>SUM(S186:S188)</f>
        <v>4149999</v>
      </c>
      <c r="T185" s="246"/>
      <c r="U185" s="246"/>
      <c r="V185" s="246"/>
      <c r="W185" s="239">
        <f>SUM(W186:W188)</f>
        <v>4150003</v>
      </c>
      <c r="X185" s="128"/>
      <c r="Y185" s="128"/>
      <c r="Z185" s="128"/>
      <c r="AA185" s="128"/>
      <c r="AB185" s="128"/>
      <c r="AC185" s="128"/>
      <c r="AD185" s="167">
        <f>SUM(AD186:AD188)</f>
        <v>0</v>
      </c>
      <c r="AE185" s="175"/>
      <c r="AF185" s="175"/>
      <c r="AG185" s="175"/>
      <c r="AH185" s="176"/>
      <c r="AI185" s="170">
        <f>SUM(AI186:AI188)</f>
        <v>88370000</v>
      </c>
      <c r="AJ185" s="167">
        <f>SUM(AJ186:AJ188)</f>
        <v>0</v>
      </c>
      <c r="AK185" s="167">
        <f>SUM(AK186:AK188)</f>
        <v>41435000</v>
      </c>
      <c r="AL185" s="167">
        <f>SUM(AL186:AL188)</f>
        <v>5500000</v>
      </c>
      <c r="AM185" s="169">
        <f>SUM(AM186:AM188)</f>
        <v>41435000</v>
      </c>
      <c r="AN185" s="318">
        <f t="shared" si="124"/>
        <v>-0.3333333320915699</v>
      </c>
      <c r="AO185" s="128">
        <f t="shared" si="123"/>
        <v>-16600000.333333332</v>
      </c>
    </row>
    <row r="186" spans="1:41">
      <c r="A186" s="161"/>
      <c r="B186" s="162"/>
      <c r="C186" s="201"/>
      <c r="D186" s="162"/>
      <c r="E186" s="163" t="s">
        <v>151</v>
      </c>
      <c r="F186" s="180" t="s">
        <v>152</v>
      </c>
      <c r="G186" s="274">
        <v>4600000</v>
      </c>
      <c r="H186" s="58">
        <f>G186/12</f>
        <v>383333.33333333331</v>
      </c>
      <c r="I186" s="58">
        <v>383333</v>
      </c>
      <c r="J186" s="58">
        <v>383333</v>
      </c>
      <c r="K186" s="228">
        <f t="shared" ref="K186:K187" si="146">H186+I186+J186</f>
        <v>1149999.3333333333</v>
      </c>
      <c r="L186" s="58">
        <v>383333</v>
      </c>
      <c r="M186" s="58">
        <v>383333</v>
      </c>
      <c r="N186" s="58">
        <v>383333</v>
      </c>
      <c r="O186" s="228">
        <f t="shared" ref="O186:O187" si="147">L186+M186+N186</f>
        <v>1149999</v>
      </c>
      <c r="P186" s="58">
        <v>383333</v>
      </c>
      <c r="Q186" s="58">
        <v>383333</v>
      </c>
      <c r="R186" s="58">
        <v>383333</v>
      </c>
      <c r="S186" s="228">
        <f t="shared" ref="S186:S187" si="148">P186+Q186+R186</f>
        <v>1149999</v>
      </c>
      <c r="T186" s="58">
        <v>383333</v>
      </c>
      <c r="U186" s="58">
        <v>383333</v>
      </c>
      <c r="V186" s="58">
        <v>383337</v>
      </c>
      <c r="W186" s="239">
        <f>T186+U186+V186</f>
        <v>1150003</v>
      </c>
      <c r="AA186" s="128">
        <f>G186</f>
        <v>4600000</v>
      </c>
      <c r="AD186" s="175"/>
      <c r="AE186" s="175"/>
      <c r="AF186" s="175"/>
      <c r="AG186" s="175">
        <f>AD186</f>
        <v>0</v>
      </c>
      <c r="AH186" s="176"/>
      <c r="AI186" s="181">
        <f>AL186</f>
        <v>5500000</v>
      </c>
      <c r="AJ186" s="175"/>
      <c r="AK186" s="175"/>
      <c r="AL186" s="175">
        <v>5500000</v>
      </c>
      <c r="AM186" s="176"/>
      <c r="AN186" s="318">
        <f t="shared" si="124"/>
        <v>-0.33333333302289248</v>
      </c>
      <c r="AO186" s="128">
        <f t="shared" si="123"/>
        <v>-4600000.333333333</v>
      </c>
    </row>
    <row r="187" spans="1:41" ht="25.5">
      <c r="A187" s="161"/>
      <c r="B187" s="162"/>
      <c r="C187" s="201"/>
      <c r="D187" s="162"/>
      <c r="E187" s="342" t="s">
        <v>505</v>
      </c>
      <c r="F187" s="180" t="s">
        <v>506</v>
      </c>
      <c r="G187" s="274">
        <v>12000000</v>
      </c>
      <c r="H187" s="58">
        <f>G187/12</f>
        <v>1000000</v>
      </c>
      <c r="I187" s="58">
        <f>H187</f>
        <v>1000000</v>
      </c>
      <c r="J187" s="58">
        <f>H187</f>
        <v>1000000</v>
      </c>
      <c r="K187" s="228">
        <f t="shared" si="146"/>
        <v>3000000</v>
      </c>
      <c r="L187" s="58">
        <v>1000000</v>
      </c>
      <c r="M187" s="58">
        <v>1000000</v>
      </c>
      <c r="N187" s="58">
        <v>1000000</v>
      </c>
      <c r="O187" s="228">
        <f t="shared" si="147"/>
        <v>3000000</v>
      </c>
      <c r="P187" s="58">
        <v>1000000</v>
      </c>
      <c r="Q187" s="58">
        <v>1000000</v>
      </c>
      <c r="R187" s="58">
        <v>1000000</v>
      </c>
      <c r="S187" s="228">
        <f t="shared" si="148"/>
        <v>3000000</v>
      </c>
      <c r="T187" s="58">
        <v>1000000</v>
      </c>
      <c r="U187" s="58">
        <v>1000000</v>
      </c>
      <c r="V187" s="58">
        <v>1000000</v>
      </c>
      <c r="W187" s="239">
        <f>T187+U187+V187</f>
        <v>3000000</v>
      </c>
      <c r="AA187" s="128">
        <f>G187</f>
        <v>12000000</v>
      </c>
      <c r="AD187" s="175"/>
      <c r="AE187" s="175"/>
      <c r="AF187" s="175">
        <f>AD187/2</f>
        <v>0</v>
      </c>
      <c r="AG187" s="175"/>
      <c r="AH187" s="176">
        <f>AF187</f>
        <v>0</v>
      </c>
      <c r="AI187" s="181">
        <f>AK187+AM187</f>
        <v>82870000</v>
      </c>
      <c r="AJ187" s="175"/>
      <c r="AK187" s="175">
        <v>41435000</v>
      </c>
      <c r="AL187" s="175"/>
      <c r="AM187" s="176">
        <v>41435000</v>
      </c>
      <c r="AN187" s="318">
        <f t="shared" si="124"/>
        <v>0</v>
      </c>
      <c r="AO187" s="128">
        <f t="shared" si="123"/>
        <v>-12000000</v>
      </c>
    </row>
    <row r="188" spans="1:41">
      <c r="A188" s="161"/>
      <c r="B188" s="162"/>
      <c r="C188" s="201"/>
      <c r="D188" s="162"/>
      <c r="E188" s="163"/>
      <c r="F188" s="180"/>
      <c r="G188" s="228"/>
      <c r="H188" s="58"/>
      <c r="I188" s="58"/>
      <c r="J188" s="58"/>
      <c r="K188" s="228"/>
      <c r="L188" s="58"/>
      <c r="M188" s="58"/>
      <c r="N188" s="58"/>
      <c r="O188" s="228"/>
      <c r="P188" s="58"/>
      <c r="Q188" s="58"/>
      <c r="R188" s="58"/>
      <c r="S188" s="228"/>
      <c r="T188" s="246"/>
      <c r="U188" s="246"/>
      <c r="V188" s="246"/>
      <c r="W188" s="239"/>
      <c r="AD188" s="175"/>
      <c r="AE188" s="175"/>
      <c r="AF188" s="175"/>
      <c r="AG188" s="175"/>
      <c r="AH188" s="176"/>
      <c r="AI188" s="181"/>
      <c r="AJ188" s="175"/>
      <c r="AK188" s="175"/>
      <c r="AL188" s="175"/>
      <c r="AM188" s="176"/>
      <c r="AN188" s="318">
        <f t="shared" si="124"/>
        <v>0</v>
      </c>
      <c r="AO188" s="128">
        <f t="shared" si="123"/>
        <v>0</v>
      </c>
    </row>
    <row r="189" spans="1:41" s="185" customFormat="1">
      <c r="A189" s="177" t="s">
        <v>218</v>
      </c>
      <c r="B189" s="178" t="s">
        <v>43</v>
      </c>
      <c r="C189" s="199" t="s">
        <v>26</v>
      </c>
      <c r="D189" s="178" t="s">
        <v>148</v>
      </c>
      <c r="E189" s="179" t="s">
        <v>51</v>
      </c>
      <c r="F189" s="173" t="s">
        <v>157</v>
      </c>
      <c r="G189" s="228">
        <f>SUM(G190:G193)</f>
        <v>26448000</v>
      </c>
      <c r="H189" s="35"/>
      <c r="I189" s="35"/>
      <c r="J189" s="35"/>
      <c r="K189" s="228">
        <f>SUM(K190:K193)</f>
        <v>7361999.333333334</v>
      </c>
      <c r="L189" s="58"/>
      <c r="M189" s="58"/>
      <c r="N189" s="58"/>
      <c r="O189" s="228">
        <f>SUM(O190:O193)</f>
        <v>7611999</v>
      </c>
      <c r="P189" s="58"/>
      <c r="Q189" s="58"/>
      <c r="R189" s="58"/>
      <c r="S189" s="228">
        <f>SUM(S190:S193)</f>
        <v>7112002</v>
      </c>
      <c r="T189" s="246"/>
      <c r="U189" s="246"/>
      <c r="V189" s="246"/>
      <c r="W189" s="239">
        <f>SUM(W190:W193)</f>
        <v>4362000</v>
      </c>
      <c r="X189" s="128"/>
      <c r="Y189" s="128"/>
      <c r="Z189" s="128"/>
      <c r="AA189" s="128"/>
      <c r="AB189" s="128"/>
      <c r="AC189" s="128"/>
      <c r="AD189" s="167">
        <f>SUM(AD190:AD192)</f>
        <v>0</v>
      </c>
      <c r="AE189" s="175"/>
      <c r="AF189" s="175"/>
      <c r="AG189" s="175"/>
      <c r="AH189" s="176"/>
      <c r="AI189" s="170">
        <f>SUM(AI190:AI192)</f>
        <v>5545000</v>
      </c>
      <c r="AJ189" s="167">
        <f>SUM(AJ190:AJ192)</f>
        <v>0</v>
      </c>
      <c r="AK189" s="167">
        <f>SUM(AK190:AK192)</f>
        <v>5545000</v>
      </c>
      <c r="AL189" s="167">
        <f>SUM(AL190:AL192)</f>
        <v>0</v>
      </c>
      <c r="AM189" s="169">
        <f>SUM(AM190:AM192)</f>
        <v>0</v>
      </c>
      <c r="AN189" s="318">
        <f t="shared" si="124"/>
        <v>-0.3333333358168602</v>
      </c>
      <c r="AO189" s="128">
        <f t="shared" si="123"/>
        <v>-26448000.333333336</v>
      </c>
    </row>
    <row r="190" spans="1:41">
      <c r="A190" s="161"/>
      <c r="B190" s="162"/>
      <c r="C190" s="201"/>
      <c r="D190" s="162"/>
      <c r="E190" s="163" t="s">
        <v>158</v>
      </c>
      <c r="F190" s="180" t="s">
        <v>159</v>
      </c>
      <c r="G190" s="274">
        <v>2448000</v>
      </c>
      <c r="H190" s="58">
        <v>204000</v>
      </c>
      <c r="I190" s="58">
        <v>204000</v>
      </c>
      <c r="J190" s="58">
        <v>204000</v>
      </c>
      <c r="K190" s="228">
        <f t="shared" ref="K190:K193" si="149">H190+I190+J190</f>
        <v>612000</v>
      </c>
      <c r="L190" s="58">
        <v>204000</v>
      </c>
      <c r="M190" s="58">
        <v>204000</v>
      </c>
      <c r="N190" s="58">
        <v>204000</v>
      </c>
      <c r="O190" s="228">
        <f t="shared" ref="O190:O193" si="150">L190+M190+N190</f>
        <v>612000</v>
      </c>
      <c r="P190" s="58">
        <v>204000</v>
      </c>
      <c r="Q190" s="58">
        <v>204000</v>
      </c>
      <c r="R190" s="58">
        <v>204000</v>
      </c>
      <c r="S190" s="228">
        <f t="shared" ref="S190:S193" si="151">P190+Q190+R190</f>
        <v>612000</v>
      </c>
      <c r="T190" s="58">
        <v>204000</v>
      </c>
      <c r="U190" s="58">
        <v>204000</v>
      </c>
      <c r="V190" s="58">
        <v>204000</v>
      </c>
      <c r="W190" s="239">
        <f t="shared" ref="W190:W193" si="152">T190+U190+V190</f>
        <v>612000</v>
      </c>
      <c r="AA190" s="128">
        <f>G190</f>
        <v>2448000</v>
      </c>
      <c r="AD190" s="175"/>
      <c r="AE190" s="175"/>
      <c r="AF190" s="175"/>
      <c r="AG190" s="175"/>
      <c r="AH190" s="176"/>
      <c r="AI190" s="181">
        <f>AK190</f>
        <v>1545000</v>
      </c>
      <c r="AJ190" s="175"/>
      <c r="AK190" s="175">
        <v>1545000</v>
      </c>
      <c r="AL190" s="175"/>
      <c r="AM190" s="176"/>
      <c r="AN190" s="318">
        <f t="shared" si="124"/>
        <v>0</v>
      </c>
      <c r="AO190" s="128">
        <f t="shared" si="123"/>
        <v>-2448000</v>
      </c>
    </row>
    <row r="191" spans="1:41" ht="25.5">
      <c r="A191" s="161"/>
      <c r="B191" s="162"/>
      <c r="C191" s="201"/>
      <c r="D191" s="162"/>
      <c r="E191" s="342" t="s">
        <v>160</v>
      </c>
      <c r="F191" s="299" t="s">
        <v>507</v>
      </c>
      <c r="G191" s="274">
        <v>15000000</v>
      </c>
      <c r="H191" s="58">
        <f>G191/12</f>
        <v>1250000</v>
      </c>
      <c r="I191" s="58">
        <v>1250000</v>
      </c>
      <c r="J191" s="58">
        <v>1250000</v>
      </c>
      <c r="K191" s="228">
        <f t="shared" si="149"/>
        <v>3750000</v>
      </c>
      <c r="L191" s="58">
        <v>1250000</v>
      </c>
      <c r="M191" s="58">
        <v>1250000</v>
      </c>
      <c r="N191" s="58">
        <v>1250000</v>
      </c>
      <c r="O191" s="228">
        <f t="shared" si="150"/>
        <v>3750000</v>
      </c>
      <c r="P191" s="58">
        <v>1250000</v>
      </c>
      <c r="Q191" s="58">
        <v>1250000</v>
      </c>
      <c r="R191" s="58">
        <v>1250000</v>
      </c>
      <c r="S191" s="228">
        <f t="shared" si="151"/>
        <v>3750000</v>
      </c>
      <c r="T191" s="58">
        <v>1250000</v>
      </c>
      <c r="U191" s="58">
        <v>1250000</v>
      </c>
      <c r="V191" s="58">
        <v>1250000</v>
      </c>
      <c r="W191" s="239">
        <f t="shared" si="152"/>
        <v>3750000</v>
      </c>
      <c r="AA191" s="128">
        <f>G191</f>
        <v>15000000</v>
      </c>
      <c r="AD191" s="175"/>
      <c r="AE191" s="175"/>
      <c r="AF191" s="175"/>
      <c r="AG191" s="175"/>
      <c r="AH191" s="176"/>
      <c r="AI191" s="181">
        <f t="shared" ref="AI191:AI193" si="153">AK191</f>
        <v>2500000</v>
      </c>
      <c r="AJ191" s="175"/>
      <c r="AK191" s="175">
        <v>2500000</v>
      </c>
      <c r="AL191" s="175"/>
      <c r="AM191" s="176"/>
      <c r="AN191" s="318">
        <f t="shared" si="124"/>
        <v>0</v>
      </c>
      <c r="AO191" s="128">
        <f t="shared" si="123"/>
        <v>-15000000</v>
      </c>
    </row>
    <row r="192" spans="1:41" ht="25.5">
      <c r="A192" s="161"/>
      <c r="B192" s="162"/>
      <c r="C192" s="201"/>
      <c r="D192" s="162"/>
      <c r="E192" s="163" t="s">
        <v>162</v>
      </c>
      <c r="F192" s="180" t="s">
        <v>163</v>
      </c>
      <c r="G192" s="274">
        <v>7500000</v>
      </c>
      <c r="H192" s="58">
        <f>G192/9</f>
        <v>833333.33333333337</v>
      </c>
      <c r="I192" s="58">
        <v>833333</v>
      </c>
      <c r="J192" s="58">
        <v>833333</v>
      </c>
      <c r="K192" s="228">
        <f t="shared" si="149"/>
        <v>2499999.3333333335</v>
      </c>
      <c r="L192" s="58">
        <v>833333</v>
      </c>
      <c r="M192" s="58">
        <v>833333</v>
      </c>
      <c r="N192" s="58">
        <v>833333</v>
      </c>
      <c r="O192" s="228">
        <f t="shared" si="150"/>
        <v>2499999</v>
      </c>
      <c r="P192" s="58">
        <v>833333</v>
      </c>
      <c r="Q192" s="58">
        <v>833333</v>
      </c>
      <c r="R192" s="58">
        <v>833336</v>
      </c>
      <c r="S192" s="228">
        <f t="shared" si="151"/>
        <v>2500002</v>
      </c>
      <c r="T192" s="246"/>
      <c r="U192" s="246"/>
      <c r="V192" s="246"/>
      <c r="W192" s="239">
        <f t="shared" si="152"/>
        <v>0</v>
      </c>
      <c r="AA192" s="128">
        <f>G192</f>
        <v>7500000</v>
      </c>
      <c r="AD192" s="175"/>
      <c r="AE192" s="175"/>
      <c r="AF192" s="175"/>
      <c r="AG192" s="175"/>
      <c r="AH192" s="176"/>
      <c r="AI192" s="181">
        <f t="shared" si="153"/>
        <v>1500000</v>
      </c>
      <c r="AJ192" s="175"/>
      <c r="AK192" s="175">
        <v>1500000</v>
      </c>
      <c r="AL192" s="175"/>
      <c r="AM192" s="176"/>
      <c r="AN192" s="318">
        <f t="shared" si="124"/>
        <v>-0.33333333395421505</v>
      </c>
      <c r="AO192" s="128">
        <f t="shared" si="123"/>
        <v>-7500000.333333334</v>
      </c>
    </row>
    <row r="193" spans="1:41" ht="25.5">
      <c r="A193" s="161"/>
      <c r="B193" s="162"/>
      <c r="C193" s="201"/>
      <c r="D193" s="162"/>
      <c r="E193" s="342" t="s">
        <v>508</v>
      </c>
      <c r="F193" s="180" t="s">
        <v>337</v>
      </c>
      <c r="G193" s="274">
        <v>1500000</v>
      </c>
      <c r="H193" s="58"/>
      <c r="I193" s="58">
        <v>250000</v>
      </c>
      <c r="J193" s="58">
        <v>250000</v>
      </c>
      <c r="K193" s="228">
        <f t="shared" si="149"/>
        <v>500000</v>
      </c>
      <c r="L193" s="58">
        <v>250000</v>
      </c>
      <c r="M193" s="58">
        <v>250000</v>
      </c>
      <c r="N193" s="58">
        <v>250000</v>
      </c>
      <c r="O193" s="228">
        <f t="shared" si="150"/>
        <v>750000</v>
      </c>
      <c r="P193" s="58">
        <v>250000</v>
      </c>
      <c r="Q193" s="58"/>
      <c r="R193" s="58"/>
      <c r="S193" s="228">
        <f t="shared" si="151"/>
        <v>250000</v>
      </c>
      <c r="T193" s="246"/>
      <c r="U193" s="246"/>
      <c r="V193" s="246"/>
      <c r="W193" s="239">
        <f t="shared" si="152"/>
        <v>0</v>
      </c>
      <c r="AA193" s="128">
        <f>G193</f>
        <v>1500000</v>
      </c>
      <c r="AD193" s="175"/>
      <c r="AE193" s="175"/>
      <c r="AF193" s="175"/>
      <c r="AG193" s="175"/>
      <c r="AH193" s="176"/>
      <c r="AI193" s="181">
        <f t="shared" si="153"/>
        <v>3500000</v>
      </c>
      <c r="AJ193" s="175"/>
      <c r="AK193" s="175">
        <v>3500000</v>
      </c>
      <c r="AL193" s="175"/>
      <c r="AM193" s="176"/>
      <c r="AN193" s="318">
        <f t="shared" si="124"/>
        <v>0</v>
      </c>
      <c r="AO193" s="128">
        <f t="shared" si="123"/>
        <v>-1500000</v>
      </c>
    </row>
    <row r="194" spans="1:41">
      <c r="A194" s="161"/>
      <c r="B194" s="162"/>
      <c r="C194" s="201"/>
      <c r="D194" s="162"/>
      <c r="E194" s="163"/>
      <c r="F194" s="180"/>
      <c r="G194" s="228"/>
      <c r="H194" s="58"/>
      <c r="I194" s="58"/>
      <c r="J194" s="58"/>
      <c r="K194" s="228"/>
      <c r="L194" s="58"/>
      <c r="M194" s="58"/>
      <c r="N194" s="58"/>
      <c r="O194" s="228"/>
      <c r="P194" s="58"/>
      <c r="Q194" s="58"/>
      <c r="R194" s="58"/>
      <c r="S194" s="228"/>
      <c r="T194" s="246"/>
      <c r="U194" s="246"/>
      <c r="V194" s="246"/>
      <c r="W194" s="239"/>
      <c r="AD194" s="175"/>
      <c r="AE194" s="175"/>
      <c r="AF194" s="175"/>
      <c r="AG194" s="175"/>
      <c r="AH194" s="176"/>
      <c r="AI194" s="181"/>
      <c r="AJ194" s="175"/>
      <c r="AK194" s="175"/>
      <c r="AL194" s="175"/>
      <c r="AM194" s="176"/>
      <c r="AN194" s="318">
        <f t="shared" si="124"/>
        <v>0</v>
      </c>
      <c r="AO194" s="128">
        <f t="shared" si="123"/>
        <v>0</v>
      </c>
    </row>
    <row r="195" spans="1:41" s="185" customFormat="1">
      <c r="A195" s="177" t="s">
        <v>218</v>
      </c>
      <c r="B195" s="178" t="s">
        <v>43</v>
      </c>
      <c r="C195" s="199" t="s">
        <v>26</v>
      </c>
      <c r="D195" s="178" t="s">
        <v>148</v>
      </c>
      <c r="E195" s="184" t="s">
        <v>118</v>
      </c>
      <c r="F195" s="173" t="s">
        <v>338</v>
      </c>
      <c r="G195" s="228">
        <f>G196</f>
        <v>6000000</v>
      </c>
      <c r="H195" s="35"/>
      <c r="I195" s="35"/>
      <c r="J195" s="35"/>
      <c r="K195" s="228">
        <f>SUM(K196)</f>
        <v>1500000</v>
      </c>
      <c r="L195" s="58"/>
      <c r="M195" s="58"/>
      <c r="N195" s="58"/>
      <c r="O195" s="228">
        <f>SUM(O196)</f>
        <v>1500000</v>
      </c>
      <c r="P195" s="58"/>
      <c r="Q195" s="58"/>
      <c r="R195" s="58"/>
      <c r="S195" s="228">
        <f>SUM(S196:S197)</f>
        <v>1500000</v>
      </c>
      <c r="T195" s="246"/>
      <c r="U195" s="246"/>
      <c r="V195" s="246"/>
      <c r="W195" s="239">
        <f>SUM(W196:W197)</f>
        <v>1500000</v>
      </c>
      <c r="X195" s="128"/>
      <c r="Y195" s="128"/>
      <c r="Z195" s="128"/>
      <c r="AA195" s="128"/>
      <c r="AB195" s="128"/>
      <c r="AC195" s="128"/>
      <c r="AD195" s="167">
        <f>SUM(AD196:AD197)</f>
        <v>0</v>
      </c>
      <c r="AE195" s="175"/>
      <c r="AF195" s="175"/>
      <c r="AG195" s="175"/>
      <c r="AH195" s="176"/>
      <c r="AI195" s="170">
        <f>SUM(AI196:AI197)</f>
        <v>466304000</v>
      </c>
      <c r="AJ195" s="167">
        <f>SUM(AJ196:AJ197)</f>
        <v>313936000</v>
      </c>
      <c r="AK195" s="167">
        <f>SUM(AK196:AK197)</f>
        <v>0</v>
      </c>
      <c r="AL195" s="167">
        <f>SUM(AL196:AL197)</f>
        <v>0</v>
      </c>
      <c r="AM195" s="169">
        <f>SUM(AM196:AM197)</f>
        <v>152368000</v>
      </c>
      <c r="AN195" s="318">
        <f t="shared" si="124"/>
        <v>0</v>
      </c>
      <c r="AO195" s="128">
        <f t="shared" si="123"/>
        <v>-6000000</v>
      </c>
    </row>
    <row r="196" spans="1:41">
      <c r="A196" s="161"/>
      <c r="B196" s="162"/>
      <c r="C196" s="201"/>
      <c r="D196" s="162"/>
      <c r="E196" s="163" t="s">
        <v>129</v>
      </c>
      <c r="F196" s="180" t="s">
        <v>130</v>
      </c>
      <c r="G196" s="275">
        <v>6000000</v>
      </c>
      <c r="H196" s="58">
        <f>G196/12</f>
        <v>500000</v>
      </c>
      <c r="I196" s="58">
        <v>500000</v>
      </c>
      <c r="J196" s="275">
        <v>500000</v>
      </c>
      <c r="K196" s="228">
        <f t="shared" ref="K196" si="154">H196+I196+J196</f>
        <v>1500000</v>
      </c>
      <c r="L196" s="58">
        <v>500000</v>
      </c>
      <c r="M196" s="58">
        <v>500000</v>
      </c>
      <c r="N196" s="275">
        <v>500000</v>
      </c>
      <c r="O196" s="228">
        <f t="shared" ref="O196" si="155">L196+M196+N196</f>
        <v>1500000</v>
      </c>
      <c r="P196" s="58">
        <v>500000</v>
      </c>
      <c r="Q196" s="58">
        <v>500000</v>
      </c>
      <c r="R196" s="275">
        <v>500000</v>
      </c>
      <c r="S196" s="228">
        <f t="shared" ref="S196" si="156">P196+Q196+R196</f>
        <v>1500000</v>
      </c>
      <c r="T196" s="58">
        <v>500000</v>
      </c>
      <c r="U196" s="58">
        <v>500000</v>
      </c>
      <c r="V196" s="275">
        <v>500000</v>
      </c>
      <c r="W196" s="239">
        <f t="shared" ref="W196" si="157">T196+U196+V196</f>
        <v>1500000</v>
      </c>
      <c r="X196" s="185"/>
      <c r="AD196" s="175"/>
      <c r="AE196" s="175">
        <f>AD196</f>
        <v>0</v>
      </c>
      <c r="AF196" s="175"/>
      <c r="AG196" s="175"/>
      <c r="AH196" s="176"/>
      <c r="AI196" s="181">
        <f>AJ196+AM196</f>
        <v>466304000</v>
      </c>
      <c r="AJ196" s="175">
        <v>313936000</v>
      </c>
      <c r="AK196" s="175"/>
      <c r="AL196" s="175"/>
      <c r="AM196" s="176">
        <v>152368000</v>
      </c>
      <c r="AN196" s="318">
        <f t="shared" si="124"/>
        <v>0</v>
      </c>
      <c r="AO196" s="128">
        <f t="shared" si="123"/>
        <v>-6000000</v>
      </c>
    </row>
    <row r="197" spans="1:41">
      <c r="A197" s="161"/>
      <c r="B197" s="162"/>
      <c r="C197" s="201"/>
      <c r="D197" s="162"/>
      <c r="E197" s="163"/>
      <c r="F197" s="180"/>
      <c r="G197" s="228"/>
      <c r="H197" s="58"/>
      <c r="I197" s="58"/>
      <c r="J197" s="58"/>
      <c r="K197" s="228"/>
      <c r="L197" s="58"/>
      <c r="M197" s="58"/>
      <c r="N197" s="58"/>
      <c r="O197" s="228"/>
      <c r="P197" s="58"/>
      <c r="Q197" s="58"/>
      <c r="R197" s="58"/>
      <c r="S197" s="228"/>
      <c r="T197" s="246"/>
      <c r="U197" s="246"/>
      <c r="V197" s="246"/>
      <c r="W197" s="239"/>
      <c r="AD197" s="175"/>
      <c r="AE197" s="175"/>
      <c r="AF197" s="175"/>
      <c r="AG197" s="175"/>
      <c r="AH197" s="176"/>
      <c r="AI197" s="181"/>
      <c r="AJ197" s="175"/>
      <c r="AK197" s="175"/>
      <c r="AL197" s="175"/>
      <c r="AM197" s="176"/>
      <c r="AN197" s="318">
        <f t="shared" si="124"/>
        <v>0</v>
      </c>
      <c r="AO197" s="128">
        <f t="shared" si="123"/>
        <v>0</v>
      </c>
    </row>
    <row r="198" spans="1:41" s="185" customFormat="1" ht="38.25">
      <c r="A198" s="177" t="s">
        <v>218</v>
      </c>
      <c r="B198" s="178" t="s">
        <v>43</v>
      </c>
      <c r="C198" s="199" t="s">
        <v>26</v>
      </c>
      <c r="D198" s="178" t="s">
        <v>148</v>
      </c>
      <c r="E198" s="179">
        <v>11</v>
      </c>
      <c r="F198" s="173" t="s">
        <v>339</v>
      </c>
      <c r="G198" s="228">
        <f>G200+G199</f>
        <v>769908000</v>
      </c>
      <c r="H198" s="35"/>
      <c r="I198" s="35"/>
      <c r="J198" s="35"/>
      <c r="K198" s="228">
        <f>SUM(K199:K200)</f>
        <v>769908000</v>
      </c>
      <c r="L198" s="58"/>
      <c r="M198" s="58"/>
      <c r="N198" s="58"/>
      <c r="O198" s="228">
        <f>SUM(O200)</f>
        <v>0</v>
      </c>
      <c r="P198" s="58"/>
      <c r="Q198" s="58"/>
      <c r="R198" s="58"/>
      <c r="S198" s="228">
        <f>SUM(S200)</f>
        <v>0</v>
      </c>
      <c r="T198" s="246"/>
      <c r="U198" s="246"/>
      <c r="V198" s="246"/>
      <c r="W198" s="239">
        <f>SUM(W200)</f>
        <v>0</v>
      </c>
      <c r="X198" s="128"/>
      <c r="Y198" s="128"/>
      <c r="Z198" s="128"/>
      <c r="AA198" s="128"/>
      <c r="AB198" s="128"/>
      <c r="AC198" s="128"/>
      <c r="AD198" s="167">
        <f>SUM(AD200:AD202)</f>
        <v>0</v>
      </c>
      <c r="AE198" s="175"/>
      <c r="AF198" s="175"/>
      <c r="AG198" s="175"/>
      <c r="AH198" s="176"/>
      <c r="AI198" s="170">
        <f>SUM(AI200:AI202)</f>
        <v>1550379830</v>
      </c>
      <c r="AJ198" s="167">
        <f>SUM(AJ200:AJ202)</f>
        <v>487821400</v>
      </c>
      <c r="AK198" s="167">
        <f>SUM(AK200:AK202)</f>
        <v>379911640</v>
      </c>
      <c r="AL198" s="167">
        <f>SUM(AL200:AL202)</f>
        <v>271781394</v>
      </c>
      <c r="AM198" s="169">
        <f>SUM(AM200:AM202)</f>
        <v>410865396</v>
      </c>
      <c r="AN198" s="318">
        <f t="shared" si="124"/>
        <v>0</v>
      </c>
      <c r="AO198" s="128">
        <f t="shared" ref="AO198:AO266" si="158">AN198-G198</f>
        <v>-769908000</v>
      </c>
    </row>
    <row r="199" spans="1:41" s="185" customFormat="1" ht="25.5">
      <c r="A199" s="161"/>
      <c r="B199" s="162"/>
      <c r="C199" s="201"/>
      <c r="D199" s="162"/>
      <c r="E199" s="342" t="s">
        <v>350</v>
      </c>
      <c r="F199" s="348" t="s">
        <v>464</v>
      </c>
      <c r="G199" s="350">
        <v>37220000</v>
      </c>
      <c r="H199" s="58">
        <f>G199/3</f>
        <v>12406666.666666666</v>
      </c>
      <c r="I199" s="58">
        <f>H199</f>
        <v>12406666.666666666</v>
      </c>
      <c r="J199" s="347">
        <f>H199</f>
        <v>12406666.666666666</v>
      </c>
      <c r="K199" s="228">
        <f>H199+I199+J199</f>
        <v>37220000</v>
      </c>
      <c r="L199" s="58"/>
      <c r="M199" s="347"/>
      <c r="N199" s="58"/>
      <c r="O199" s="228"/>
      <c r="P199" s="58"/>
      <c r="Q199" s="58"/>
      <c r="R199" s="58"/>
      <c r="S199" s="228"/>
      <c r="T199" s="246"/>
      <c r="U199" s="246"/>
      <c r="V199" s="246"/>
      <c r="W199" s="239"/>
      <c r="X199" s="128"/>
      <c r="Y199" s="128"/>
      <c r="Z199" s="128"/>
      <c r="AA199" s="128"/>
      <c r="AB199" s="128"/>
      <c r="AC199" s="128"/>
      <c r="AD199" s="167"/>
      <c r="AE199" s="175"/>
      <c r="AF199" s="175"/>
      <c r="AG199" s="175"/>
      <c r="AH199" s="176"/>
      <c r="AI199" s="170"/>
      <c r="AJ199" s="167"/>
      <c r="AK199" s="167"/>
      <c r="AL199" s="167"/>
      <c r="AM199" s="169"/>
      <c r="AN199" s="318">
        <f t="shared" si="124"/>
        <v>0</v>
      </c>
      <c r="AO199" s="128"/>
    </row>
    <row r="200" spans="1:41" ht="25.5">
      <c r="A200" s="161"/>
      <c r="B200" s="162"/>
      <c r="C200" s="201"/>
      <c r="D200" s="162"/>
      <c r="E200" s="163" t="s">
        <v>165</v>
      </c>
      <c r="F200" s="349" t="s">
        <v>466</v>
      </c>
      <c r="G200" s="302">
        <v>732688000</v>
      </c>
      <c r="H200" s="58">
        <f>G200/3</f>
        <v>244229333.33333334</v>
      </c>
      <c r="I200" s="58">
        <f>H200</f>
        <v>244229333.33333334</v>
      </c>
      <c r="J200" s="347">
        <f>H200</f>
        <v>244229333.33333334</v>
      </c>
      <c r="K200" s="228">
        <f>H200+I200+J200</f>
        <v>732688000</v>
      </c>
      <c r="L200" s="58"/>
      <c r="M200" s="302"/>
      <c r="N200" s="58"/>
      <c r="O200" s="228">
        <f>L200+M200+N200</f>
        <v>0</v>
      </c>
      <c r="P200" s="58"/>
      <c r="Q200" s="58"/>
      <c r="R200" s="58"/>
      <c r="S200" s="228">
        <f>P200+Q200+R200</f>
        <v>0</v>
      </c>
      <c r="T200" s="246"/>
      <c r="U200" s="246"/>
      <c r="V200" s="246"/>
      <c r="W200" s="239">
        <f>T200+U200+V200</f>
        <v>0</v>
      </c>
      <c r="X200" s="185"/>
      <c r="AD200" s="175"/>
      <c r="AE200" s="175">
        <f>AD200</f>
        <v>0</v>
      </c>
      <c r="AF200" s="175"/>
      <c r="AG200" s="175"/>
      <c r="AH200" s="176"/>
      <c r="AI200" s="181">
        <f>AJ200+AM200</f>
        <v>466304000</v>
      </c>
      <c r="AJ200" s="175">
        <v>313936000</v>
      </c>
      <c r="AK200" s="175"/>
      <c r="AL200" s="175"/>
      <c r="AM200" s="176">
        <v>152368000</v>
      </c>
      <c r="AN200" s="318">
        <f t="shared" si="124"/>
        <v>0</v>
      </c>
      <c r="AO200" s="128">
        <f t="shared" si="158"/>
        <v>-732688000</v>
      </c>
    </row>
    <row r="201" spans="1:41">
      <c r="A201" s="161"/>
      <c r="B201" s="162"/>
      <c r="C201" s="201"/>
      <c r="D201" s="162"/>
      <c r="E201" s="163"/>
      <c r="F201" s="180"/>
      <c r="G201" s="228"/>
      <c r="H201" s="58"/>
      <c r="I201" s="58"/>
      <c r="J201" s="58"/>
      <c r="K201" s="228"/>
      <c r="L201" s="58"/>
      <c r="M201" s="58"/>
      <c r="N201" s="58"/>
      <c r="O201" s="228"/>
      <c r="P201" s="58"/>
      <c r="Q201" s="58"/>
      <c r="R201" s="58"/>
      <c r="S201" s="228"/>
      <c r="T201" s="246"/>
      <c r="U201" s="246"/>
      <c r="V201" s="246"/>
      <c r="W201" s="239"/>
      <c r="AD201" s="175"/>
      <c r="AE201" s="175"/>
      <c r="AF201" s="175"/>
      <c r="AG201" s="175"/>
      <c r="AH201" s="176"/>
      <c r="AI201" s="181"/>
      <c r="AJ201" s="175"/>
      <c r="AK201" s="175"/>
      <c r="AL201" s="175"/>
      <c r="AM201" s="176"/>
      <c r="AN201" s="318">
        <f t="shared" ref="AN201:AN247" si="159">G201-K201-O201-S201-W201</f>
        <v>0</v>
      </c>
      <c r="AO201" s="128">
        <f t="shared" si="158"/>
        <v>0</v>
      </c>
    </row>
    <row r="202" spans="1:41" s="185" customFormat="1">
      <c r="A202" s="177" t="s">
        <v>218</v>
      </c>
      <c r="B202" s="178" t="s">
        <v>43</v>
      </c>
      <c r="C202" s="199" t="s">
        <v>43</v>
      </c>
      <c r="D202" s="178" t="s">
        <v>167</v>
      </c>
      <c r="E202" s="179"/>
      <c r="F202" s="173" t="s">
        <v>168</v>
      </c>
      <c r="G202" s="228">
        <f>G203+G223</f>
        <v>14183225774</v>
      </c>
      <c r="H202" s="35"/>
      <c r="I202" s="35"/>
      <c r="J202" s="35"/>
      <c r="K202" s="228">
        <f>K203+K223</f>
        <v>3706223089.166667</v>
      </c>
      <c r="L202" s="35"/>
      <c r="M202" s="35"/>
      <c r="N202" s="35"/>
      <c r="O202" s="228">
        <f>O203+O223</f>
        <v>3424556412</v>
      </c>
      <c r="P202" s="35"/>
      <c r="Q202" s="35"/>
      <c r="R202" s="35"/>
      <c r="S202" s="228">
        <f>S203+S223</f>
        <v>3526223079</v>
      </c>
      <c r="T202" s="238"/>
      <c r="U202" s="238"/>
      <c r="V202" s="238"/>
      <c r="W202" s="239">
        <f>W203+W223</f>
        <v>3526223194</v>
      </c>
      <c r="AD202" s="167">
        <f>AD203+AD223</f>
        <v>0</v>
      </c>
      <c r="AE202" s="167"/>
      <c r="AF202" s="167"/>
      <c r="AG202" s="167"/>
      <c r="AH202" s="169"/>
      <c r="AI202" s="170">
        <f>AI203+AI223</f>
        <v>1084075830</v>
      </c>
      <c r="AJ202" s="167">
        <f t="shared" ref="AJ202:AM202" si="160">AJ203+AJ223</f>
        <v>173885400</v>
      </c>
      <c r="AK202" s="167">
        <f t="shared" si="160"/>
        <v>379911640</v>
      </c>
      <c r="AL202" s="167">
        <f t="shared" si="160"/>
        <v>271781394</v>
      </c>
      <c r="AM202" s="169">
        <f t="shared" si="160"/>
        <v>258497396</v>
      </c>
      <c r="AN202" s="318">
        <f t="shared" si="159"/>
        <v>-0.16666793823242188</v>
      </c>
      <c r="AO202" s="128">
        <f t="shared" si="158"/>
        <v>-14183225774.166668</v>
      </c>
    </row>
    <row r="203" spans="1:41" s="185" customFormat="1">
      <c r="A203" s="177" t="s">
        <v>218</v>
      </c>
      <c r="B203" s="178" t="s">
        <v>43</v>
      </c>
      <c r="C203" s="199" t="s">
        <v>43</v>
      </c>
      <c r="D203" s="178" t="s">
        <v>167</v>
      </c>
      <c r="E203" s="184" t="s">
        <v>26</v>
      </c>
      <c r="F203" s="173" t="s">
        <v>169</v>
      </c>
      <c r="G203" s="228">
        <f>SUM(G204:G221)</f>
        <v>13898225774</v>
      </c>
      <c r="H203" s="35"/>
      <c r="I203" s="35"/>
      <c r="J203" s="35"/>
      <c r="K203" s="228">
        <f>SUM(K204:K221)</f>
        <v>3526223089.166667</v>
      </c>
      <c r="L203" s="58"/>
      <c r="M203" s="58"/>
      <c r="N203" s="58"/>
      <c r="O203" s="228">
        <f>SUM(O204:O221)</f>
        <v>3319556412</v>
      </c>
      <c r="P203" s="58"/>
      <c r="Q203" s="58"/>
      <c r="R203" s="58"/>
      <c r="S203" s="228">
        <f>SUM(S204:S221)</f>
        <v>3526223079</v>
      </c>
      <c r="T203" s="246"/>
      <c r="U203" s="246"/>
      <c r="V203" s="246"/>
      <c r="W203" s="239">
        <f>SUM(W204:W221)</f>
        <v>3526223194</v>
      </c>
      <c r="X203" s="128"/>
      <c r="Y203" s="128"/>
      <c r="Z203" s="128"/>
      <c r="AA203" s="128"/>
      <c r="AB203" s="128"/>
      <c r="AC203" s="128"/>
      <c r="AD203" s="167">
        <f>SUM(AD204:AD206)</f>
        <v>0</v>
      </c>
      <c r="AE203" s="175"/>
      <c r="AF203" s="175"/>
      <c r="AG203" s="175"/>
      <c r="AH203" s="176"/>
      <c r="AI203" s="170">
        <f>SUM(AI204:AI206)</f>
        <v>872715830</v>
      </c>
      <c r="AJ203" s="167">
        <f>SUM(AJ204:AJ206)</f>
        <v>173885400</v>
      </c>
      <c r="AK203" s="167">
        <f>SUM(AK204:AK206)</f>
        <v>168551640</v>
      </c>
      <c r="AL203" s="167">
        <f>SUM(AL204:AL206)</f>
        <v>271781394</v>
      </c>
      <c r="AM203" s="169">
        <f>SUM(AM204:AM206)</f>
        <v>258497396</v>
      </c>
      <c r="AN203" s="318">
        <f t="shared" si="159"/>
        <v>-0.16666793823242188</v>
      </c>
      <c r="AO203" s="128">
        <f t="shared" si="158"/>
        <v>-13898225774.166668</v>
      </c>
    </row>
    <row r="204" spans="1:41" ht="15">
      <c r="A204" s="306"/>
      <c r="B204" s="287"/>
      <c r="C204" s="288"/>
      <c r="D204" s="287"/>
      <c r="E204" s="289" t="s">
        <v>170</v>
      </c>
      <c r="F204" s="281" t="s">
        <v>171</v>
      </c>
      <c r="G204" s="307">
        <v>673260000</v>
      </c>
      <c r="H204" s="283">
        <f>G204/12</f>
        <v>56105000</v>
      </c>
      <c r="I204" s="283">
        <v>56105000</v>
      </c>
      <c r="J204" s="283">
        <v>56105000</v>
      </c>
      <c r="K204" s="297">
        <f>H204+I204+J204</f>
        <v>168315000</v>
      </c>
      <c r="L204" s="283">
        <v>56105000</v>
      </c>
      <c r="M204" s="283">
        <v>56105000</v>
      </c>
      <c r="N204" s="283">
        <v>56105000</v>
      </c>
      <c r="O204" s="297">
        <f>L204+M204+N204</f>
        <v>168315000</v>
      </c>
      <c r="P204" s="283">
        <v>56105000</v>
      </c>
      <c r="Q204" s="283">
        <v>56105000</v>
      </c>
      <c r="R204" s="283">
        <v>56105000</v>
      </c>
      <c r="S204" s="297">
        <f>P204+Q204+R204</f>
        <v>168315000</v>
      </c>
      <c r="T204" s="283">
        <v>56105000</v>
      </c>
      <c r="U204" s="283">
        <v>56105000</v>
      </c>
      <c r="V204" s="283">
        <v>56105000</v>
      </c>
      <c r="W204" s="361">
        <f>T204+U204+V204</f>
        <v>168315000</v>
      </c>
      <c r="AC204" s="128">
        <f t="shared" ref="AC204:AC221" si="161">G204</f>
        <v>673260000</v>
      </c>
      <c r="AD204" s="175"/>
      <c r="AE204" s="175"/>
      <c r="AF204" s="175"/>
      <c r="AG204" s="175"/>
      <c r="AH204" s="176"/>
      <c r="AI204" s="181">
        <f>SUM(AJ204:AM204)</f>
        <v>723548750</v>
      </c>
      <c r="AJ204" s="175">
        <v>143955000</v>
      </c>
      <c r="AK204" s="175">
        <v>143955000</v>
      </c>
      <c r="AL204" s="175">
        <v>228492564</v>
      </c>
      <c r="AM204" s="176">
        <v>207146186</v>
      </c>
      <c r="AN204" s="318">
        <f t="shared" si="159"/>
        <v>0</v>
      </c>
      <c r="AO204" s="128">
        <f t="shared" si="158"/>
        <v>-673260000</v>
      </c>
    </row>
    <row r="205" spans="1:41" ht="15">
      <c r="A205" s="306"/>
      <c r="B205" s="287"/>
      <c r="C205" s="288"/>
      <c r="D205" s="287"/>
      <c r="E205" s="289" t="s">
        <v>172</v>
      </c>
      <c r="F205" s="281" t="s">
        <v>173</v>
      </c>
      <c r="G205" s="307">
        <v>69942600</v>
      </c>
      <c r="H205" s="283">
        <f t="shared" ref="H205:H211" si="162">G205/12</f>
        <v>5828550</v>
      </c>
      <c r="I205" s="283">
        <v>5828550</v>
      </c>
      <c r="J205" s="283">
        <v>5828550</v>
      </c>
      <c r="K205" s="297">
        <f t="shared" ref="K205:K221" si="163">H205+I205+J205</f>
        <v>17485650</v>
      </c>
      <c r="L205" s="283">
        <v>5828550</v>
      </c>
      <c r="M205" s="283">
        <v>5828550</v>
      </c>
      <c r="N205" s="283">
        <v>5828550</v>
      </c>
      <c r="O205" s="297">
        <f t="shared" ref="O205:O221" si="164">L205+M205+N205</f>
        <v>17485650</v>
      </c>
      <c r="P205" s="283">
        <v>5828550</v>
      </c>
      <c r="Q205" s="283">
        <v>5828550</v>
      </c>
      <c r="R205" s="283">
        <v>5828550</v>
      </c>
      <c r="S205" s="297">
        <f t="shared" ref="S205:S221" si="165">P205+Q205+R205</f>
        <v>17485650</v>
      </c>
      <c r="T205" s="283">
        <v>5828550</v>
      </c>
      <c r="U205" s="283">
        <v>5828550</v>
      </c>
      <c r="V205" s="283">
        <v>5828550</v>
      </c>
      <c r="W205" s="361">
        <f t="shared" ref="W205:W221" si="166">T205+U205+V205</f>
        <v>17485650</v>
      </c>
      <c r="AC205" s="128">
        <f t="shared" si="161"/>
        <v>69942600</v>
      </c>
      <c r="AD205" s="175"/>
      <c r="AE205" s="175"/>
      <c r="AF205" s="175"/>
      <c r="AG205" s="175"/>
      <c r="AH205" s="176"/>
      <c r="AI205" s="181">
        <f t="shared" ref="AI205:AI221" si="167">SUM(AJ205:AM205)</f>
        <v>66028920</v>
      </c>
      <c r="AJ205" s="175">
        <v>12549600</v>
      </c>
      <c r="AK205" s="175">
        <v>12864600</v>
      </c>
      <c r="AL205" s="175">
        <v>19607490</v>
      </c>
      <c r="AM205" s="176">
        <v>21007230</v>
      </c>
      <c r="AN205" s="318">
        <f t="shared" si="159"/>
        <v>0</v>
      </c>
      <c r="AO205" s="128">
        <f t="shared" si="158"/>
        <v>-69942600</v>
      </c>
    </row>
    <row r="206" spans="1:41" ht="15">
      <c r="A206" s="306"/>
      <c r="B206" s="287"/>
      <c r="C206" s="288"/>
      <c r="D206" s="287"/>
      <c r="E206" s="289" t="s">
        <v>174</v>
      </c>
      <c r="F206" s="281" t="s">
        <v>175</v>
      </c>
      <c r="G206" s="307">
        <v>94290840</v>
      </c>
      <c r="H206" s="283">
        <f t="shared" si="162"/>
        <v>7857570</v>
      </c>
      <c r="I206" s="283">
        <v>7857570</v>
      </c>
      <c r="J206" s="283">
        <v>7857570</v>
      </c>
      <c r="K206" s="297">
        <f t="shared" si="163"/>
        <v>23572710</v>
      </c>
      <c r="L206" s="283">
        <v>7857570</v>
      </c>
      <c r="M206" s="283">
        <v>7857570</v>
      </c>
      <c r="N206" s="283">
        <v>7857570</v>
      </c>
      <c r="O206" s="297">
        <f t="shared" si="164"/>
        <v>23572710</v>
      </c>
      <c r="P206" s="283">
        <v>7857570</v>
      </c>
      <c r="Q206" s="283">
        <v>7857570</v>
      </c>
      <c r="R206" s="283">
        <v>7857570</v>
      </c>
      <c r="S206" s="297">
        <f t="shared" si="165"/>
        <v>23572710</v>
      </c>
      <c r="T206" s="283">
        <v>7857570</v>
      </c>
      <c r="U206" s="283">
        <v>7857570</v>
      </c>
      <c r="V206" s="283">
        <v>7857570</v>
      </c>
      <c r="W206" s="361">
        <f t="shared" si="166"/>
        <v>23572710</v>
      </c>
      <c r="AC206" s="128">
        <f t="shared" si="161"/>
        <v>94290840</v>
      </c>
      <c r="AD206" s="175"/>
      <c r="AE206" s="175"/>
      <c r="AF206" s="175"/>
      <c r="AG206" s="175"/>
      <c r="AH206" s="176"/>
      <c r="AI206" s="181">
        <f t="shared" si="167"/>
        <v>83138160</v>
      </c>
      <c r="AJ206" s="175">
        <v>17380800</v>
      </c>
      <c r="AK206" s="175">
        <v>11732040</v>
      </c>
      <c r="AL206" s="175">
        <v>23681340</v>
      </c>
      <c r="AM206" s="176">
        <v>30343980</v>
      </c>
      <c r="AN206" s="318">
        <f t="shared" si="159"/>
        <v>0</v>
      </c>
      <c r="AO206" s="128">
        <f t="shared" si="158"/>
        <v>-94290840</v>
      </c>
    </row>
    <row r="207" spans="1:41" ht="15">
      <c r="A207" s="306"/>
      <c r="B207" s="287"/>
      <c r="C207" s="288"/>
      <c r="D207" s="287"/>
      <c r="E207" s="289" t="s">
        <v>176</v>
      </c>
      <c r="F207" s="281" t="s">
        <v>177</v>
      </c>
      <c r="G207" s="307">
        <v>67326000</v>
      </c>
      <c r="H207" s="283">
        <f t="shared" si="162"/>
        <v>5610500</v>
      </c>
      <c r="I207" s="283">
        <v>5610500</v>
      </c>
      <c r="J207" s="283">
        <v>5610500</v>
      </c>
      <c r="K207" s="297">
        <f t="shared" si="163"/>
        <v>16831500</v>
      </c>
      <c r="L207" s="283">
        <v>5610500</v>
      </c>
      <c r="M207" s="283">
        <v>5610500</v>
      </c>
      <c r="N207" s="283">
        <v>5610500</v>
      </c>
      <c r="O207" s="297">
        <f t="shared" si="164"/>
        <v>16831500</v>
      </c>
      <c r="P207" s="283">
        <v>5610500</v>
      </c>
      <c r="Q207" s="283">
        <v>5610500</v>
      </c>
      <c r="R207" s="283">
        <v>5610500</v>
      </c>
      <c r="S207" s="297">
        <f t="shared" si="165"/>
        <v>16831500</v>
      </c>
      <c r="T207" s="283">
        <v>5610500</v>
      </c>
      <c r="U207" s="283">
        <v>5610500</v>
      </c>
      <c r="V207" s="283">
        <v>5610500</v>
      </c>
      <c r="W207" s="361">
        <f t="shared" si="166"/>
        <v>16831500</v>
      </c>
      <c r="AC207" s="128">
        <f t="shared" si="161"/>
        <v>67326000</v>
      </c>
      <c r="AD207" s="175"/>
      <c r="AE207" s="175"/>
      <c r="AF207" s="175"/>
      <c r="AG207" s="175"/>
      <c r="AH207" s="176"/>
      <c r="AI207" s="181">
        <f t="shared" si="167"/>
        <v>68858475</v>
      </c>
      <c r="AJ207" s="175">
        <v>14395500</v>
      </c>
      <c r="AK207" s="175">
        <v>9597000</v>
      </c>
      <c r="AL207" s="175">
        <v>19036523</v>
      </c>
      <c r="AM207" s="176">
        <v>25829452</v>
      </c>
      <c r="AN207" s="318">
        <f t="shared" si="159"/>
        <v>0</v>
      </c>
      <c r="AO207" s="128">
        <f t="shared" si="158"/>
        <v>-67326000</v>
      </c>
    </row>
    <row r="208" spans="1:41" ht="15">
      <c r="A208" s="306"/>
      <c r="B208" s="287"/>
      <c r="C208" s="288"/>
      <c r="D208" s="287"/>
      <c r="E208" s="289" t="s">
        <v>178</v>
      </c>
      <c r="F208" s="281" t="s">
        <v>179</v>
      </c>
      <c r="G208" s="307">
        <v>976227000</v>
      </c>
      <c r="H208" s="283">
        <f t="shared" si="162"/>
        <v>81352250</v>
      </c>
      <c r="I208" s="283">
        <v>81352250</v>
      </c>
      <c r="J208" s="283">
        <v>81352250</v>
      </c>
      <c r="K208" s="297">
        <f t="shared" si="163"/>
        <v>244056750</v>
      </c>
      <c r="L208" s="283">
        <v>81352250</v>
      </c>
      <c r="M208" s="283">
        <v>81352250</v>
      </c>
      <c r="N208" s="283">
        <v>81352250</v>
      </c>
      <c r="O208" s="297">
        <f t="shared" si="164"/>
        <v>244056750</v>
      </c>
      <c r="P208" s="283">
        <v>81352250</v>
      </c>
      <c r="Q208" s="283">
        <v>81352250</v>
      </c>
      <c r="R208" s="283">
        <v>81352250</v>
      </c>
      <c r="S208" s="297">
        <f t="shared" si="165"/>
        <v>244056750</v>
      </c>
      <c r="T208" s="283">
        <v>81352250</v>
      </c>
      <c r="U208" s="283">
        <v>81352250</v>
      </c>
      <c r="V208" s="283">
        <v>81352250</v>
      </c>
      <c r="W208" s="361">
        <f t="shared" si="166"/>
        <v>244056750</v>
      </c>
      <c r="AC208" s="128">
        <f t="shared" si="161"/>
        <v>976227000</v>
      </c>
      <c r="AD208" s="175"/>
      <c r="AE208" s="175"/>
      <c r="AF208" s="175"/>
      <c r="AG208" s="175"/>
      <c r="AH208" s="176"/>
      <c r="AI208" s="181">
        <f t="shared" si="167"/>
        <v>1045447888</v>
      </c>
      <c r="AJ208" s="175">
        <v>208734750</v>
      </c>
      <c r="AK208" s="175">
        <v>208734750</v>
      </c>
      <c r="AL208" s="175">
        <v>331366416</v>
      </c>
      <c r="AM208" s="176">
        <v>296611972</v>
      </c>
      <c r="AN208" s="318">
        <f t="shared" si="159"/>
        <v>0</v>
      </c>
      <c r="AO208" s="128">
        <f t="shared" si="158"/>
        <v>-976227000</v>
      </c>
    </row>
    <row r="209" spans="1:41" ht="15">
      <c r="A209" s="306"/>
      <c r="B209" s="287"/>
      <c r="C209" s="288"/>
      <c r="D209" s="287"/>
      <c r="E209" s="289" t="s">
        <v>180</v>
      </c>
      <c r="F209" s="281" t="s">
        <v>181</v>
      </c>
      <c r="G209" s="307">
        <v>15894900</v>
      </c>
      <c r="H209" s="283">
        <f t="shared" si="162"/>
        <v>1324575</v>
      </c>
      <c r="I209" s="283">
        <v>1324575</v>
      </c>
      <c r="J209" s="283">
        <v>1324575</v>
      </c>
      <c r="K209" s="297">
        <f t="shared" si="163"/>
        <v>3973725</v>
      </c>
      <c r="L209" s="283">
        <v>1324575</v>
      </c>
      <c r="M209" s="283">
        <v>1324575</v>
      </c>
      <c r="N209" s="283">
        <v>1324575</v>
      </c>
      <c r="O209" s="297">
        <f t="shared" si="164"/>
        <v>3973725</v>
      </c>
      <c r="P209" s="283">
        <v>1324575</v>
      </c>
      <c r="Q209" s="283">
        <v>1324575</v>
      </c>
      <c r="R209" s="283">
        <v>1324575</v>
      </c>
      <c r="S209" s="297">
        <f t="shared" si="165"/>
        <v>3973725</v>
      </c>
      <c r="T209" s="283">
        <v>1324575</v>
      </c>
      <c r="U209" s="283">
        <v>1324575</v>
      </c>
      <c r="V209" s="283">
        <v>1324575</v>
      </c>
      <c r="W209" s="361">
        <f t="shared" si="166"/>
        <v>3973725</v>
      </c>
      <c r="AC209" s="128">
        <f t="shared" si="161"/>
        <v>15894900</v>
      </c>
      <c r="AD209" s="175"/>
      <c r="AE209" s="175"/>
      <c r="AF209" s="175"/>
      <c r="AG209" s="175"/>
      <c r="AH209" s="176"/>
      <c r="AI209" s="181">
        <f t="shared" si="167"/>
        <v>29494631</v>
      </c>
      <c r="AJ209" s="175">
        <v>6166125</v>
      </c>
      <c r="AK209" s="175">
        <v>4110750</v>
      </c>
      <c r="AL209" s="175">
        <v>7460250</v>
      </c>
      <c r="AM209" s="176">
        <v>11757506</v>
      </c>
      <c r="AN209" s="318">
        <f t="shared" si="159"/>
        <v>0</v>
      </c>
      <c r="AO209" s="128">
        <f t="shared" si="158"/>
        <v>-15894900</v>
      </c>
    </row>
    <row r="210" spans="1:41" ht="15">
      <c r="A210" s="306"/>
      <c r="B210" s="287"/>
      <c r="C210" s="288"/>
      <c r="D210" s="287"/>
      <c r="E210" s="289" t="s">
        <v>182</v>
      </c>
      <c r="F210" s="281" t="s">
        <v>183</v>
      </c>
      <c r="G210" s="307">
        <v>90253800</v>
      </c>
      <c r="H210" s="283">
        <f t="shared" si="162"/>
        <v>7521150</v>
      </c>
      <c r="I210" s="283">
        <v>7521150</v>
      </c>
      <c r="J210" s="283">
        <v>7521150</v>
      </c>
      <c r="K210" s="297">
        <f t="shared" si="163"/>
        <v>22563450</v>
      </c>
      <c r="L210" s="283">
        <v>7521150</v>
      </c>
      <c r="M210" s="283">
        <v>7521150</v>
      </c>
      <c r="N210" s="283">
        <v>7521150</v>
      </c>
      <c r="O210" s="297">
        <f t="shared" si="164"/>
        <v>22563450</v>
      </c>
      <c r="P210" s="283">
        <v>7521150</v>
      </c>
      <c r="Q210" s="283">
        <v>7521150</v>
      </c>
      <c r="R210" s="283">
        <v>7521150</v>
      </c>
      <c r="S210" s="297">
        <f t="shared" si="165"/>
        <v>22563450</v>
      </c>
      <c r="T210" s="283">
        <v>7521150</v>
      </c>
      <c r="U210" s="283">
        <v>7521150</v>
      </c>
      <c r="V210" s="283">
        <v>7521150</v>
      </c>
      <c r="W210" s="361">
        <f t="shared" si="166"/>
        <v>22563450</v>
      </c>
      <c r="AC210" s="128">
        <f t="shared" si="161"/>
        <v>90253800</v>
      </c>
      <c r="AD210" s="175"/>
      <c r="AE210" s="175"/>
      <c r="AF210" s="175"/>
      <c r="AG210" s="175"/>
      <c r="AH210" s="176"/>
      <c r="AI210" s="181">
        <f t="shared" si="167"/>
        <v>175189220</v>
      </c>
      <c r="AJ210" s="175">
        <v>22015350</v>
      </c>
      <c r="AK210" s="175">
        <v>14676900</v>
      </c>
      <c r="AL210" s="175">
        <v>29353800</v>
      </c>
      <c r="AM210" s="176">
        <v>109143170</v>
      </c>
      <c r="AN210" s="318">
        <f t="shared" si="159"/>
        <v>0</v>
      </c>
      <c r="AO210" s="128">
        <f t="shared" si="158"/>
        <v>-90253800</v>
      </c>
    </row>
    <row r="211" spans="1:41" ht="25.5">
      <c r="A211" s="306"/>
      <c r="B211" s="287"/>
      <c r="C211" s="288"/>
      <c r="D211" s="287"/>
      <c r="E211" s="289" t="s">
        <v>184</v>
      </c>
      <c r="F211" s="281" t="s">
        <v>185</v>
      </c>
      <c r="G211" s="307">
        <v>3780000000</v>
      </c>
      <c r="H211" s="283">
        <f t="shared" si="162"/>
        <v>315000000</v>
      </c>
      <c r="I211" s="283">
        <v>315000000</v>
      </c>
      <c r="J211" s="283">
        <v>315000000</v>
      </c>
      <c r="K211" s="297">
        <f t="shared" si="163"/>
        <v>945000000</v>
      </c>
      <c r="L211" s="283">
        <v>315000000</v>
      </c>
      <c r="M211" s="283">
        <v>315000000</v>
      </c>
      <c r="N211" s="283">
        <v>315000000</v>
      </c>
      <c r="O211" s="297">
        <f t="shared" si="164"/>
        <v>945000000</v>
      </c>
      <c r="P211" s="283">
        <v>315000000</v>
      </c>
      <c r="Q211" s="283">
        <v>315000000</v>
      </c>
      <c r="R211" s="283">
        <v>315000000</v>
      </c>
      <c r="S211" s="297">
        <f t="shared" si="165"/>
        <v>945000000</v>
      </c>
      <c r="T211" s="283">
        <v>315000000</v>
      </c>
      <c r="U211" s="283">
        <v>315000000</v>
      </c>
      <c r="V211" s="283">
        <v>315000000</v>
      </c>
      <c r="W211" s="361">
        <f t="shared" si="166"/>
        <v>945000000</v>
      </c>
      <c r="AC211" s="128">
        <f t="shared" si="161"/>
        <v>3780000000</v>
      </c>
      <c r="AD211" s="175"/>
      <c r="AE211" s="175"/>
      <c r="AF211" s="175"/>
      <c r="AG211" s="175"/>
      <c r="AH211" s="176"/>
      <c r="AI211" s="181">
        <f t="shared" si="167"/>
        <v>4097250000</v>
      </c>
      <c r="AJ211" s="175">
        <v>945000000</v>
      </c>
      <c r="AK211" s="175">
        <v>630000000</v>
      </c>
      <c r="AL211" s="175">
        <v>1260000000</v>
      </c>
      <c r="AM211" s="176">
        <v>1262250000</v>
      </c>
      <c r="AN211" s="318">
        <f t="shared" si="159"/>
        <v>0</v>
      </c>
      <c r="AO211" s="128">
        <f t="shared" si="158"/>
        <v>-3780000000</v>
      </c>
    </row>
    <row r="212" spans="1:41" ht="15">
      <c r="A212" s="306"/>
      <c r="B212" s="287"/>
      <c r="C212" s="288"/>
      <c r="D212" s="287"/>
      <c r="E212" s="289" t="s">
        <v>186</v>
      </c>
      <c r="F212" s="281" t="s">
        <v>187</v>
      </c>
      <c r="G212" s="307">
        <v>620000000</v>
      </c>
      <c r="H212" s="283"/>
      <c r="I212" s="283"/>
      <c r="J212" s="283">
        <f>G212/3</f>
        <v>206666666.66666666</v>
      </c>
      <c r="K212" s="297">
        <f t="shared" si="163"/>
        <v>206666666.66666666</v>
      </c>
      <c r="L212" s="283"/>
      <c r="M212" s="283"/>
      <c r="N212" s="283"/>
      <c r="O212" s="297">
        <f t="shared" si="164"/>
        <v>0</v>
      </c>
      <c r="P212" s="283">
        <v>206666667</v>
      </c>
      <c r="Q212" s="283"/>
      <c r="R212" s="283"/>
      <c r="S212" s="297">
        <f t="shared" si="165"/>
        <v>206666667</v>
      </c>
      <c r="T212" s="283">
        <v>206666666</v>
      </c>
      <c r="U212" s="283"/>
      <c r="V212" s="283"/>
      <c r="W212" s="361">
        <f t="shared" si="166"/>
        <v>206666666</v>
      </c>
      <c r="AC212" s="128">
        <f t="shared" si="161"/>
        <v>620000000</v>
      </c>
      <c r="AD212" s="175"/>
      <c r="AE212" s="175"/>
      <c r="AF212" s="175"/>
      <c r="AG212" s="175"/>
      <c r="AH212" s="176"/>
      <c r="AI212" s="181">
        <f t="shared" si="167"/>
        <v>1039500000</v>
      </c>
      <c r="AJ212" s="175">
        <v>0</v>
      </c>
      <c r="AK212" s="175">
        <v>315000000</v>
      </c>
      <c r="AL212" s="175">
        <v>0</v>
      </c>
      <c r="AM212" s="176">
        <v>724500000</v>
      </c>
      <c r="AN212" s="318">
        <f t="shared" si="159"/>
        <v>0.33333337306976318</v>
      </c>
      <c r="AO212" s="128">
        <f t="shared" si="158"/>
        <v>-619999999.66666663</v>
      </c>
    </row>
    <row r="213" spans="1:41" ht="25.5">
      <c r="A213" s="306"/>
      <c r="B213" s="287"/>
      <c r="C213" s="288"/>
      <c r="D213" s="287"/>
      <c r="E213" s="289" t="s">
        <v>188</v>
      </c>
      <c r="F213" s="281" t="s">
        <v>189</v>
      </c>
      <c r="G213" s="307">
        <v>24942492</v>
      </c>
      <c r="H213" s="283">
        <f>G213/12</f>
        <v>2078541</v>
      </c>
      <c r="I213" s="283">
        <v>2078541</v>
      </c>
      <c r="J213" s="283">
        <v>2078541</v>
      </c>
      <c r="K213" s="297">
        <f t="shared" si="163"/>
        <v>6235623</v>
      </c>
      <c r="L213" s="283">
        <v>2078541</v>
      </c>
      <c r="M213" s="283">
        <v>2078541</v>
      </c>
      <c r="N213" s="283">
        <v>2078541</v>
      </c>
      <c r="O213" s="297">
        <f t="shared" si="164"/>
        <v>6235623</v>
      </c>
      <c r="P213" s="283">
        <v>2078541</v>
      </c>
      <c r="Q213" s="283">
        <v>2078541</v>
      </c>
      <c r="R213" s="283">
        <v>2078541</v>
      </c>
      <c r="S213" s="297">
        <f t="shared" si="165"/>
        <v>6235623</v>
      </c>
      <c r="T213" s="283">
        <v>2078541</v>
      </c>
      <c r="U213" s="283">
        <v>2078541</v>
      </c>
      <c r="V213" s="283">
        <v>2078541</v>
      </c>
      <c r="W213" s="361">
        <f t="shared" si="166"/>
        <v>6235623</v>
      </c>
      <c r="AC213" s="128">
        <f t="shared" si="161"/>
        <v>24942492</v>
      </c>
      <c r="AD213" s="175"/>
      <c r="AE213" s="175"/>
      <c r="AF213" s="175"/>
      <c r="AG213" s="175"/>
      <c r="AH213" s="176"/>
      <c r="AI213" s="181">
        <f t="shared" si="167"/>
        <v>32581015</v>
      </c>
      <c r="AJ213" s="175">
        <v>6288714</v>
      </c>
      <c r="AK213" s="175">
        <v>6288714</v>
      </c>
      <c r="AL213" s="175">
        <v>9983334</v>
      </c>
      <c r="AM213" s="176">
        <v>10020253</v>
      </c>
      <c r="AN213" s="318">
        <f t="shared" si="159"/>
        <v>0</v>
      </c>
      <c r="AO213" s="128">
        <f t="shared" si="158"/>
        <v>-24942492</v>
      </c>
    </row>
    <row r="214" spans="1:41" ht="15">
      <c r="A214" s="306"/>
      <c r="B214" s="287"/>
      <c r="C214" s="288"/>
      <c r="D214" s="287"/>
      <c r="E214" s="289" t="s">
        <v>190</v>
      </c>
      <c r="F214" s="281" t="s">
        <v>191</v>
      </c>
      <c r="G214" s="307">
        <v>17318</v>
      </c>
      <c r="H214" s="283">
        <f t="shared" ref="H214:H221" si="168">G214/12</f>
        <v>1443.1666666666667</v>
      </c>
      <c r="I214" s="283">
        <v>1443</v>
      </c>
      <c r="J214" s="283">
        <v>1443</v>
      </c>
      <c r="K214" s="297">
        <f t="shared" si="163"/>
        <v>4329.166666666667</v>
      </c>
      <c r="L214" s="283">
        <v>1443</v>
      </c>
      <c r="M214" s="283">
        <v>1443</v>
      </c>
      <c r="N214" s="283">
        <v>1443</v>
      </c>
      <c r="O214" s="297">
        <f t="shared" si="164"/>
        <v>4329</v>
      </c>
      <c r="P214" s="283">
        <v>1443</v>
      </c>
      <c r="Q214" s="283">
        <v>1443</v>
      </c>
      <c r="R214" s="283">
        <v>1443</v>
      </c>
      <c r="S214" s="297">
        <f t="shared" si="165"/>
        <v>4329</v>
      </c>
      <c r="T214" s="283">
        <v>1443</v>
      </c>
      <c r="U214" s="283">
        <v>1443</v>
      </c>
      <c r="V214" s="283">
        <v>1445</v>
      </c>
      <c r="W214" s="361">
        <f t="shared" si="166"/>
        <v>4331</v>
      </c>
      <c r="AC214" s="128">
        <f t="shared" si="161"/>
        <v>17318</v>
      </c>
      <c r="AD214" s="175"/>
      <c r="AE214" s="175"/>
      <c r="AF214" s="175"/>
      <c r="AG214" s="175"/>
      <c r="AH214" s="176"/>
      <c r="AI214" s="181">
        <f t="shared" si="167"/>
        <v>57568</v>
      </c>
      <c r="AJ214" s="175">
        <v>5397</v>
      </c>
      <c r="AK214" s="175">
        <v>6234</v>
      </c>
      <c r="AL214" s="175">
        <v>7154</v>
      </c>
      <c r="AM214" s="176">
        <v>38783</v>
      </c>
      <c r="AN214" s="318">
        <f t="shared" si="159"/>
        <v>-0.16666666666787933</v>
      </c>
      <c r="AO214" s="128">
        <f t="shared" si="158"/>
        <v>-17318.166666666668</v>
      </c>
    </row>
    <row r="215" spans="1:41" ht="15">
      <c r="A215" s="306"/>
      <c r="B215" s="287"/>
      <c r="C215" s="288"/>
      <c r="D215" s="287"/>
      <c r="E215" s="289" t="s">
        <v>192</v>
      </c>
      <c r="F215" s="281" t="s">
        <v>193</v>
      </c>
      <c r="G215" s="307">
        <v>73023132</v>
      </c>
      <c r="H215" s="283">
        <f t="shared" si="168"/>
        <v>6085261</v>
      </c>
      <c r="I215" s="283">
        <v>6085261</v>
      </c>
      <c r="J215" s="283">
        <v>6085261</v>
      </c>
      <c r="K215" s="297">
        <f t="shared" si="163"/>
        <v>18255783</v>
      </c>
      <c r="L215" s="283">
        <v>6085261</v>
      </c>
      <c r="M215" s="283">
        <v>6085261</v>
      </c>
      <c r="N215" s="283">
        <v>6085261</v>
      </c>
      <c r="O215" s="297">
        <f t="shared" si="164"/>
        <v>18255783</v>
      </c>
      <c r="P215" s="283">
        <v>6085261</v>
      </c>
      <c r="Q215" s="283">
        <v>6085261</v>
      </c>
      <c r="R215" s="283">
        <v>6085261</v>
      </c>
      <c r="S215" s="297">
        <f t="shared" si="165"/>
        <v>18255783</v>
      </c>
      <c r="T215" s="283">
        <v>6085261</v>
      </c>
      <c r="U215" s="283">
        <v>6085261</v>
      </c>
      <c r="V215" s="283">
        <v>6085261</v>
      </c>
      <c r="W215" s="361">
        <f t="shared" si="166"/>
        <v>18255783</v>
      </c>
      <c r="AC215" s="128">
        <f t="shared" si="161"/>
        <v>73023132</v>
      </c>
      <c r="AD215" s="175"/>
      <c r="AE215" s="175"/>
      <c r="AF215" s="175"/>
      <c r="AG215" s="175"/>
      <c r="AH215" s="176"/>
      <c r="AI215" s="181">
        <f t="shared" si="167"/>
        <v>68119212</v>
      </c>
      <c r="AJ215" s="175">
        <v>14609574</v>
      </c>
      <c r="AK215" s="175">
        <v>9752316</v>
      </c>
      <c r="AL215" s="175">
        <v>19513452</v>
      </c>
      <c r="AM215" s="176">
        <v>24243870</v>
      </c>
      <c r="AN215" s="318">
        <f t="shared" si="159"/>
        <v>0</v>
      </c>
      <c r="AO215" s="128">
        <f t="shared" si="158"/>
        <v>-73023132</v>
      </c>
    </row>
    <row r="216" spans="1:41" ht="15">
      <c r="A216" s="306"/>
      <c r="B216" s="287"/>
      <c r="C216" s="288"/>
      <c r="D216" s="287"/>
      <c r="E216" s="289" t="s">
        <v>194</v>
      </c>
      <c r="F216" s="281" t="s">
        <v>195</v>
      </c>
      <c r="G216" s="307">
        <v>1615824</v>
      </c>
      <c r="H216" s="283">
        <f t="shared" si="168"/>
        <v>134652</v>
      </c>
      <c r="I216" s="283">
        <v>134642</v>
      </c>
      <c r="J216" s="283">
        <v>134642</v>
      </c>
      <c r="K216" s="297">
        <f t="shared" si="163"/>
        <v>403936</v>
      </c>
      <c r="L216" s="283">
        <v>134642</v>
      </c>
      <c r="M216" s="283">
        <v>134642</v>
      </c>
      <c r="N216" s="283">
        <v>134642</v>
      </c>
      <c r="O216" s="297">
        <f t="shared" si="164"/>
        <v>403926</v>
      </c>
      <c r="P216" s="283">
        <v>134642</v>
      </c>
      <c r="Q216" s="283">
        <v>134642</v>
      </c>
      <c r="R216" s="283">
        <v>134642</v>
      </c>
      <c r="S216" s="297">
        <f t="shared" si="165"/>
        <v>403926</v>
      </c>
      <c r="T216" s="283">
        <v>134642</v>
      </c>
      <c r="U216" s="283">
        <v>134642</v>
      </c>
      <c r="V216" s="283">
        <v>134752</v>
      </c>
      <c r="W216" s="361">
        <f t="shared" si="166"/>
        <v>404036</v>
      </c>
      <c r="AC216" s="128">
        <f t="shared" si="161"/>
        <v>1615824</v>
      </c>
      <c r="AD216" s="175"/>
      <c r="AE216" s="175"/>
      <c r="AF216" s="175"/>
      <c r="AG216" s="175"/>
      <c r="AH216" s="176"/>
      <c r="AI216" s="181">
        <f t="shared" si="167"/>
        <v>4957810</v>
      </c>
      <c r="AJ216" s="175">
        <v>345492</v>
      </c>
      <c r="AK216" s="175">
        <v>230328</v>
      </c>
      <c r="AL216" s="175">
        <v>460656</v>
      </c>
      <c r="AM216" s="176">
        <v>3921334</v>
      </c>
      <c r="AN216" s="318">
        <f t="shared" si="159"/>
        <v>0</v>
      </c>
      <c r="AO216" s="128">
        <f t="shared" si="158"/>
        <v>-1615824</v>
      </c>
    </row>
    <row r="217" spans="1:41" ht="15">
      <c r="A217" s="306"/>
      <c r="B217" s="287"/>
      <c r="C217" s="288"/>
      <c r="D217" s="287"/>
      <c r="E217" s="289" t="s">
        <v>196</v>
      </c>
      <c r="F217" s="281" t="s">
        <v>341</v>
      </c>
      <c r="G217" s="307">
        <v>4847472</v>
      </c>
      <c r="H217" s="283">
        <f t="shared" si="168"/>
        <v>403956</v>
      </c>
      <c r="I217" s="283">
        <v>403956</v>
      </c>
      <c r="J217" s="283">
        <v>403956</v>
      </c>
      <c r="K217" s="297">
        <f t="shared" si="163"/>
        <v>1211868</v>
      </c>
      <c r="L217" s="283">
        <v>403956</v>
      </c>
      <c r="M217" s="283">
        <v>403956</v>
      </c>
      <c r="N217" s="283">
        <v>403956</v>
      </c>
      <c r="O217" s="297">
        <f t="shared" si="164"/>
        <v>1211868</v>
      </c>
      <c r="P217" s="283">
        <v>403956</v>
      </c>
      <c r="Q217" s="283">
        <v>403956</v>
      </c>
      <c r="R217" s="283">
        <v>403956</v>
      </c>
      <c r="S217" s="297">
        <f t="shared" si="165"/>
        <v>1211868</v>
      </c>
      <c r="T217" s="283">
        <v>403956</v>
      </c>
      <c r="U217" s="283">
        <v>403956</v>
      </c>
      <c r="V217" s="283">
        <v>403956</v>
      </c>
      <c r="W217" s="361">
        <f t="shared" si="166"/>
        <v>1211868</v>
      </c>
      <c r="AC217" s="128">
        <f t="shared" si="161"/>
        <v>4847472</v>
      </c>
      <c r="AD217" s="175"/>
      <c r="AE217" s="175"/>
      <c r="AF217" s="175"/>
      <c r="AG217" s="175"/>
      <c r="AH217" s="176"/>
      <c r="AI217" s="181">
        <f t="shared" si="167"/>
        <v>4826304</v>
      </c>
      <c r="AJ217" s="175">
        <v>1036476</v>
      </c>
      <c r="AK217" s="175">
        <v>690984</v>
      </c>
      <c r="AL217" s="175">
        <v>1381968</v>
      </c>
      <c r="AM217" s="176">
        <v>1716876</v>
      </c>
      <c r="AN217" s="318">
        <f t="shared" si="159"/>
        <v>0</v>
      </c>
      <c r="AO217" s="128">
        <f t="shared" si="158"/>
        <v>-4847472</v>
      </c>
    </row>
    <row r="218" spans="1:41" ht="15">
      <c r="A218" s="306"/>
      <c r="B218" s="287"/>
      <c r="C218" s="288"/>
      <c r="D218" s="287"/>
      <c r="E218" s="289" t="s">
        <v>197</v>
      </c>
      <c r="F218" s="281" t="s">
        <v>340</v>
      </c>
      <c r="G218" s="307">
        <v>2369259396</v>
      </c>
      <c r="H218" s="283">
        <f t="shared" si="168"/>
        <v>197438283</v>
      </c>
      <c r="I218" s="283">
        <v>197438283</v>
      </c>
      <c r="J218" s="283">
        <v>197438283</v>
      </c>
      <c r="K218" s="297">
        <f t="shared" si="163"/>
        <v>592314849</v>
      </c>
      <c r="L218" s="283">
        <v>197438283</v>
      </c>
      <c r="M218" s="283">
        <v>197438283</v>
      </c>
      <c r="N218" s="283">
        <v>197438283</v>
      </c>
      <c r="O218" s="297">
        <f t="shared" si="164"/>
        <v>592314849</v>
      </c>
      <c r="P218" s="283">
        <v>197438283</v>
      </c>
      <c r="Q218" s="283">
        <v>197438283</v>
      </c>
      <c r="R218" s="283">
        <v>197438283</v>
      </c>
      <c r="S218" s="297">
        <f t="shared" si="165"/>
        <v>592314849</v>
      </c>
      <c r="T218" s="283">
        <v>197438283</v>
      </c>
      <c r="U218" s="283">
        <v>197438283</v>
      </c>
      <c r="V218" s="283">
        <v>197438283</v>
      </c>
      <c r="W218" s="361">
        <f t="shared" si="166"/>
        <v>592314849</v>
      </c>
      <c r="AC218" s="128">
        <f t="shared" si="161"/>
        <v>2369259396</v>
      </c>
      <c r="AD218" s="175"/>
      <c r="AE218" s="175"/>
      <c r="AF218" s="175"/>
      <c r="AG218" s="175"/>
      <c r="AH218" s="176"/>
      <c r="AI218" s="181">
        <f t="shared" si="167"/>
        <v>2803239361</v>
      </c>
      <c r="AJ218" s="175">
        <v>592314849</v>
      </c>
      <c r="AK218" s="175">
        <v>394876566</v>
      </c>
      <c r="AL218" s="175">
        <v>789753132</v>
      </c>
      <c r="AM218" s="176">
        <v>1026294814</v>
      </c>
      <c r="AN218" s="318">
        <f t="shared" si="159"/>
        <v>0</v>
      </c>
      <c r="AO218" s="128">
        <f t="shared" si="158"/>
        <v>-2369259396</v>
      </c>
    </row>
    <row r="219" spans="1:41" ht="15">
      <c r="A219" s="306"/>
      <c r="B219" s="287"/>
      <c r="C219" s="288"/>
      <c r="D219" s="287"/>
      <c r="E219" s="289" t="s">
        <v>198</v>
      </c>
      <c r="F219" s="281" t="s">
        <v>199</v>
      </c>
      <c r="G219" s="307">
        <v>4561200000</v>
      </c>
      <c r="H219" s="283">
        <f t="shared" si="168"/>
        <v>380100000</v>
      </c>
      <c r="I219" s="283">
        <v>380100000</v>
      </c>
      <c r="J219" s="283">
        <v>380100000</v>
      </c>
      <c r="K219" s="297">
        <f t="shared" si="163"/>
        <v>1140300000</v>
      </c>
      <c r="L219" s="283">
        <v>380100000</v>
      </c>
      <c r="M219" s="283">
        <v>380100000</v>
      </c>
      <c r="N219" s="283">
        <v>380100000</v>
      </c>
      <c r="O219" s="297">
        <f t="shared" si="164"/>
        <v>1140300000</v>
      </c>
      <c r="P219" s="283">
        <v>380100000</v>
      </c>
      <c r="Q219" s="283">
        <v>380100000</v>
      </c>
      <c r="R219" s="283">
        <v>380100000</v>
      </c>
      <c r="S219" s="297">
        <f t="shared" si="165"/>
        <v>1140300000</v>
      </c>
      <c r="T219" s="283">
        <v>380100000</v>
      </c>
      <c r="U219" s="283">
        <v>380100000</v>
      </c>
      <c r="V219" s="283">
        <v>380100000</v>
      </c>
      <c r="W219" s="361">
        <f t="shared" si="166"/>
        <v>1140300000</v>
      </c>
      <c r="AC219" s="128">
        <f t="shared" si="161"/>
        <v>4561200000</v>
      </c>
      <c r="AD219" s="175"/>
      <c r="AE219" s="175"/>
      <c r="AF219" s="175"/>
      <c r="AG219" s="175"/>
      <c r="AH219" s="176"/>
      <c r="AI219" s="181">
        <f t="shared" si="167"/>
        <v>3968225000</v>
      </c>
      <c r="AJ219" s="175">
        <v>850500000</v>
      </c>
      <c r="AK219" s="175">
        <v>567000000</v>
      </c>
      <c r="AL219" s="175">
        <v>1134000000</v>
      </c>
      <c r="AM219" s="176">
        <v>1416725000</v>
      </c>
      <c r="AN219" s="318">
        <f t="shared" si="159"/>
        <v>0</v>
      </c>
      <c r="AO219" s="128">
        <f t="shared" si="158"/>
        <v>-4561200000</v>
      </c>
    </row>
    <row r="220" spans="1:41" ht="15">
      <c r="A220" s="306"/>
      <c r="B220" s="287"/>
      <c r="C220" s="288"/>
      <c r="D220" s="287"/>
      <c r="E220" s="289" t="s">
        <v>200</v>
      </c>
      <c r="F220" s="281" t="s">
        <v>201</v>
      </c>
      <c r="G220" s="307">
        <v>240925000</v>
      </c>
      <c r="H220" s="283">
        <f t="shared" si="168"/>
        <v>20077083.333333332</v>
      </c>
      <c r="I220" s="283">
        <v>20077083</v>
      </c>
      <c r="J220" s="283">
        <v>20077083</v>
      </c>
      <c r="K220" s="297">
        <f t="shared" si="163"/>
        <v>60231249.333333328</v>
      </c>
      <c r="L220" s="283">
        <v>20077083</v>
      </c>
      <c r="M220" s="283">
        <v>20077083</v>
      </c>
      <c r="N220" s="283">
        <v>20077083</v>
      </c>
      <c r="O220" s="297">
        <f t="shared" si="164"/>
        <v>60231249</v>
      </c>
      <c r="P220" s="283">
        <v>20077083</v>
      </c>
      <c r="Q220" s="283">
        <v>20077083</v>
      </c>
      <c r="R220" s="283">
        <v>20077083</v>
      </c>
      <c r="S220" s="297">
        <f t="shared" si="165"/>
        <v>60231249</v>
      </c>
      <c r="T220" s="283">
        <v>20077083</v>
      </c>
      <c r="U220" s="283">
        <v>20077083</v>
      </c>
      <c r="V220" s="283">
        <v>20077087</v>
      </c>
      <c r="W220" s="361">
        <f t="shared" si="166"/>
        <v>60231253</v>
      </c>
      <c r="AC220" s="128">
        <f t="shared" si="161"/>
        <v>240925000</v>
      </c>
      <c r="AD220" s="175"/>
      <c r="AE220" s="175"/>
      <c r="AF220" s="175"/>
      <c r="AG220" s="175"/>
      <c r="AH220" s="176"/>
      <c r="AI220" s="181">
        <f t="shared" si="167"/>
        <v>56700000</v>
      </c>
      <c r="AJ220" s="175">
        <v>0</v>
      </c>
      <c r="AK220" s="175">
        <v>0</v>
      </c>
      <c r="AL220" s="175">
        <v>0</v>
      </c>
      <c r="AM220" s="176">
        <v>56700000</v>
      </c>
      <c r="AN220" s="318">
        <f>G220-K220-O220-S220-W220</f>
        <v>-0.33333331346511841</v>
      </c>
      <c r="AO220" s="128">
        <f t="shared" si="158"/>
        <v>-240925000.33333331</v>
      </c>
    </row>
    <row r="221" spans="1:41" ht="15">
      <c r="A221" s="306"/>
      <c r="B221" s="287"/>
      <c r="C221" s="288"/>
      <c r="D221" s="287"/>
      <c r="E221" s="289" t="s">
        <v>202</v>
      </c>
      <c r="F221" s="281" t="s">
        <v>203</v>
      </c>
      <c r="G221" s="307">
        <v>235200000</v>
      </c>
      <c r="H221" s="283">
        <f t="shared" si="168"/>
        <v>19600000</v>
      </c>
      <c r="I221" s="283">
        <v>19600000</v>
      </c>
      <c r="J221" s="283">
        <v>19600000</v>
      </c>
      <c r="K221" s="297">
        <f t="shared" si="163"/>
        <v>58800000</v>
      </c>
      <c r="L221" s="283">
        <v>19600000</v>
      </c>
      <c r="M221" s="283">
        <v>19600000</v>
      </c>
      <c r="N221" s="283">
        <v>19600000</v>
      </c>
      <c r="O221" s="297">
        <f t="shared" si="164"/>
        <v>58800000</v>
      </c>
      <c r="P221" s="283">
        <v>19600000</v>
      </c>
      <c r="Q221" s="283">
        <v>19600000</v>
      </c>
      <c r="R221" s="283">
        <v>19600000</v>
      </c>
      <c r="S221" s="297">
        <f t="shared" si="165"/>
        <v>58800000</v>
      </c>
      <c r="T221" s="283">
        <v>19600000</v>
      </c>
      <c r="U221" s="283">
        <v>19600000</v>
      </c>
      <c r="V221" s="283">
        <v>19600000</v>
      </c>
      <c r="W221" s="361">
        <f t="shared" si="166"/>
        <v>58800000</v>
      </c>
      <c r="AC221" s="128">
        <f t="shared" si="161"/>
        <v>235200000</v>
      </c>
      <c r="AD221" s="175"/>
      <c r="AE221" s="175"/>
      <c r="AF221" s="175"/>
      <c r="AG221" s="175"/>
      <c r="AH221" s="176"/>
      <c r="AI221" s="181">
        <f t="shared" si="167"/>
        <v>241080000</v>
      </c>
      <c r="AJ221" s="175">
        <v>50400000</v>
      </c>
      <c r="AK221" s="175">
        <v>33600000</v>
      </c>
      <c r="AL221" s="175">
        <v>67200000</v>
      </c>
      <c r="AM221" s="176">
        <v>89880000</v>
      </c>
      <c r="AN221" s="318">
        <f t="shared" si="159"/>
        <v>0</v>
      </c>
      <c r="AO221" s="128">
        <f t="shared" si="158"/>
        <v>-235200000</v>
      </c>
    </row>
    <row r="222" spans="1:41">
      <c r="A222" s="306"/>
      <c r="B222" s="287"/>
      <c r="C222" s="288"/>
      <c r="D222" s="287"/>
      <c r="E222" s="289"/>
      <c r="F222" s="281"/>
      <c r="G222" s="282"/>
      <c r="H222" s="283"/>
      <c r="I222" s="283"/>
      <c r="J222" s="283"/>
      <c r="K222" s="282"/>
      <c r="L222" s="283"/>
      <c r="M222" s="283"/>
      <c r="N222" s="283"/>
      <c r="O222" s="282"/>
      <c r="P222" s="283"/>
      <c r="Q222" s="283"/>
      <c r="R222" s="283"/>
      <c r="S222" s="282"/>
      <c r="T222" s="290"/>
      <c r="U222" s="290"/>
      <c r="V222" s="290"/>
      <c r="W222" s="291"/>
      <c r="AD222" s="175"/>
      <c r="AE222" s="175"/>
      <c r="AF222" s="175"/>
      <c r="AG222" s="175"/>
      <c r="AH222" s="176"/>
      <c r="AI222" s="181"/>
      <c r="AJ222" s="175"/>
      <c r="AK222" s="175"/>
      <c r="AL222" s="175"/>
      <c r="AM222" s="176"/>
      <c r="AN222" s="318">
        <f t="shared" si="159"/>
        <v>0</v>
      </c>
      <c r="AO222" s="128">
        <f t="shared" si="158"/>
        <v>0</v>
      </c>
    </row>
    <row r="223" spans="1:41" s="185" customFormat="1">
      <c r="A223" s="292" t="s">
        <v>218</v>
      </c>
      <c r="B223" s="293" t="s">
        <v>43</v>
      </c>
      <c r="C223" s="294" t="s">
        <v>43</v>
      </c>
      <c r="D223" s="293" t="s">
        <v>167</v>
      </c>
      <c r="E223" s="295" t="s">
        <v>43</v>
      </c>
      <c r="F223" s="296" t="s">
        <v>204</v>
      </c>
      <c r="G223" s="282">
        <f>SUM(G224:G225)</f>
        <v>285000000</v>
      </c>
      <c r="H223" s="297"/>
      <c r="I223" s="297"/>
      <c r="J223" s="297"/>
      <c r="K223" s="228">
        <f>SUM(K224:K226)</f>
        <v>180000000</v>
      </c>
      <c r="L223" s="58"/>
      <c r="M223" s="58"/>
      <c r="N223" s="58"/>
      <c r="O223" s="228">
        <f>SUM(O224:O225)</f>
        <v>105000000</v>
      </c>
      <c r="P223" s="58"/>
      <c r="Q223" s="58"/>
      <c r="R223" s="58"/>
      <c r="S223" s="228">
        <f>SUM(S224:S226)</f>
        <v>0</v>
      </c>
      <c r="T223" s="246"/>
      <c r="U223" s="246"/>
      <c r="V223" s="246"/>
      <c r="W223" s="239">
        <f>SUM(W224:W226)</f>
        <v>0</v>
      </c>
      <c r="X223" s="128"/>
      <c r="Y223" s="128"/>
      <c r="Z223" s="128"/>
      <c r="AA223" s="128"/>
      <c r="AB223" s="128"/>
      <c r="AC223" s="128"/>
      <c r="AD223" s="167">
        <f>SUM(AD224:AD226)</f>
        <v>0</v>
      </c>
      <c r="AE223" s="175"/>
      <c r="AF223" s="175"/>
      <c r="AG223" s="175"/>
      <c r="AH223" s="176"/>
      <c r="AI223" s="170">
        <f>SUM(AI224:AI226)</f>
        <v>211360000</v>
      </c>
      <c r="AJ223" s="167">
        <f>SUM(AJ224:AJ226)</f>
        <v>0</v>
      </c>
      <c r="AK223" s="167">
        <f>SUM(AK224:AK226)</f>
        <v>211360000</v>
      </c>
      <c r="AL223" s="167">
        <f>SUM(AL224:AL226)</f>
        <v>0</v>
      </c>
      <c r="AM223" s="169">
        <f>SUM(AM224:AM226)</f>
        <v>0</v>
      </c>
      <c r="AN223" s="318">
        <f t="shared" si="159"/>
        <v>0</v>
      </c>
      <c r="AO223" s="128">
        <f t="shared" si="158"/>
        <v>-285000000</v>
      </c>
    </row>
    <row r="224" spans="1:41">
      <c r="A224" s="306"/>
      <c r="B224" s="287"/>
      <c r="C224" s="288"/>
      <c r="D224" s="287"/>
      <c r="E224" s="289" t="s">
        <v>467</v>
      </c>
      <c r="F224" s="355" t="s">
        <v>468</v>
      </c>
      <c r="G224" s="273">
        <v>180000000</v>
      </c>
      <c r="H224" s="283">
        <f>G224/3</f>
        <v>60000000</v>
      </c>
      <c r="I224" s="283">
        <v>60000000</v>
      </c>
      <c r="J224" s="283">
        <v>60000000</v>
      </c>
      <c r="K224" s="282">
        <f>H224+I224+J224</f>
        <v>180000000</v>
      </c>
      <c r="L224" s="283"/>
      <c r="M224" s="283"/>
      <c r="N224" s="283"/>
      <c r="O224" s="282"/>
      <c r="P224" s="283"/>
      <c r="Q224" s="283"/>
      <c r="R224" s="283"/>
      <c r="S224" s="282">
        <f>P224+Q224+R224</f>
        <v>0</v>
      </c>
      <c r="T224" s="290"/>
      <c r="U224" s="290"/>
      <c r="V224" s="290"/>
      <c r="W224" s="239">
        <f>T224+U224+V224</f>
        <v>0</v>
      </c>
      <c r="AB224" s="128">
        <f>G224</f>
        <v>180000000</v>
      </c>
      <c r="AD224" s="175"/>
      <c r="AE224" s="175"/>
      <c r="AF224" s="175">
        <f>AD224</f>
        <v>0</v>
      </c>
      <c r="AG224" s="175"/>
      <c r="AH224" s="176"/>
      <c r="AI224" s="181">
        <f>AK224</f>
        <v>1360000</v>
      </c>
      <c r="AJ224" s="175"/>
      <c r="AK224" s="175">
        <v>1360000</v>
      </c>
      <c r="AL224" s="175"/>
      <c r="AM224" s="176"/>
      <c r="AN224" s="318">
        <f t="shared" si="159"/>
        <v>0</v>
      </c>
      <c r="AO224" s="128">
        <f t="shared" si="158"/>
        <v>-180000000</v>
      </c>
    </row>
    <row r="225" spans="1:41">
      <c r="A225" s="306"/>
      <c r="B225" s="287"/>
      <c r="C225" s="288"/>
      <c r="D225" s="287"/>
      <c r="E225" s="289" t="s">
        <v>206</v>
      </c>
      <c r="F225" s="356" t="s">
        <v>469</v>
      </c>
      <c r="G225" s="273">
        <v>105000000</v>
      </c>
      <c r="H225" s="283"/>
      <c r="I225" s="283"/>
      <c r="J225" s="283"/>
      <c r="K225" s="282">
        <f>H225+I225+J225</f>
        <v>0</v>
      </c>
      <c r="L225" s="283">
        <f>G225/3</f>
        <v>35000000</v>
      </c>
      <c r="M225" s="283">
        <v>35000000</v>
      </c>
      <c r="N225" s="283">
        <v>35000000</v>
      </c>
      <c r="O225" s="282">
        <f>L225+M225+N225</f>
        <v>105000000</v>
      </c>
      <c r="P225" s="283"/>
      <c r="Q225" s="283"/>
      <c r="R225" s="283"/>
      <c r="S225" s="282">
        <f>P225+Q225+R225</f>
        <v>0</v>
      </c>
      <c r="T225" s="290"/>
      <c r="U225" s="290"/>
      <c r="V225" s="290"/>
      <c r="W225" s="291"/>
      <c r="Z225" s="128">
        <f>G225</f>
        <v>105000000</v>
      </c>
      <c r="AD225" s="175"/>
      <c r="AE225" s="175"/>
      <c r="AF225" s="175">
        <f t="shared" ref="AF225" si="169">AD225</f>
        <v>0</v>
      </c>
      <c r="AG225" s="175"/>
      <c r="AH225" s="176"/>
      <c r="AI225" s="181">
        <f t="shared" ref="AI225" si="170">AK225</f>
        <v>210000000</v>
      </c>
      <c r="AJ225" s="175"/>
      <c r="AK225" s="175">
        <v>210000000</v>
      </c>
      <c r="AL225" s="175"/>
      <c r="AM225" s="176"/>
      <c r="AN225" s="318">
        <f t="shared" si="159"/>
        <v>0</v>
      </c>
      <c r="AO225" s="128">
        <f t="shared" si="158"/>
        <v>-105000000</v>
      </c>
    </row>
    <row r="226" spans="1:41">
      <c r="A226" s="161"/>
      <c r="B226" s="162"/>
      <c r="C226" s="201"/>
      <c r="D226" s="162"/>
      <c r="E226" s="163"/>
      <c r="F226" s="180"/>
      <c r="G226" s="228"/>
      <c r="H226" s="58"/>
      <c r="I226" s="58"/>
      <c r="J226" s="58"/>
      <c r="K226" s="228"/>
      <c r="L226" s="58"/>
      <c r="M226" s="58"/>
      <c r="N226" s="58"/>
      <c r="O226" s="228"/>
      <c r="P226" s="58"/>
      <c r="Q226" s="58"/>
      <c r="R226" s="58"/>
      <c r="S226" s="228"/>
      <c r="T226" s="246"/>
      <c r="U226" s="246"/>
      <c r="V226" s="246"/>
      <c r="W226" s="239"/>
      <c r="AD226" s="175"/>
      <c r="AE226" s="175"/>
      <c r="AF226" s="175"/>
      <c r="AG226" s="175"/>
      <c r="AH226" s="176"/>
      <c r="AI226" s="181"/>
      <c r="AJ226" s="175"/>
      <c r="AK226" s="175"/>
      <c r="AL226" s="175"/>
      <c r="AM226" s="176"/>
      <c r="AN226" s="318">
        <f t="shared" si="159"/>
        <v>0</v>
      </c>
      <c r="AO226" s="128">
        <f t="shared" si="158"/>
        <v>0</v>
      </c>
    </row>
    <row r="227" spans="1:41" s="185" customFormat="1">
      <c r="A227" s="177" t="s">
        <v>218</v>
      </c>
      <c r="B227" s="178" t="s">
        <v>43</v>
      </c>
      <c r="C227" s="199" t="s">
        <v>43</v>
      </c>
      <c r="D227" s="178" t="s">
        <v>207</v>
      </c>
      <c r="E227" s="179"/>
      <c r="F227" s="173" t="s">
        <v>208</v>
      </c>
      <c r="G227" s="228">
        <f>G228+G233+G240</f>
        <v>2525557440</v>
      </c>
      <c r="H227" s="35"/>
      <c r="I227" s="35"/>
      <c r="J227" s="35"/>
      <c r="K227" s="228">
        <f>K228+K233+K240</f>
        <v>760984021.81818187</v>
      </c>
      <c r="L227" s="35"/>
      <c r="M227" s="35"/>
      <c r="N227" s="35"/>
      <c r="O227" s="228">
        <f>O228+O233+O240</f>
        <v>709860472.72727275</v>
      </c>
      <c r="P227" s="35"/>
      <c r="Q227" s="35"/>
      <c r="R227" s="35"/>
      <c r="S227" s="228">
        <f>S228+S233+S240</f>
        <v>527356472.72727275</v>
      </c>
      <c r="T227" s="238"/>
      <c r="U227" s="238"/>
      <c r="V227" s="238"/>
      <c r="W227" s="239">
        <f>W228+W233+W240</f>
        <v>527356472.72727275</v>
      </c>
      <c r="AD227" s="167">
        <f>AD228+AD233+AD240</f>
        <v>0</v>
      </c>
      <c r="AE227" s="167"/>
      <c r="AF227" s="167"/>
      <c r="AG227" s="167"/>
      <c r="AH227" s="169"/>
      <c r="AI227" s="170">
        <f>AI228+AI233+AI240</f>
        <v>649346440</v>
      </c>
      <c r="AJ227" s="167">
        <f>AJ228+AJ233+AJ240</f>
        <v>108043200</v>
      </c>
      <c r="AK227" s="167">
        <f>AK228+AK233+AK240</f>
        <v>108043200</v>
      </c>
      <c r="AL227" s="167">
        <f>AL228+AL233+AL240</f>
        <v>234677240</v>
      </c>
      <c r="AM227" s="169">
        <f>AM228+AM233+AM240</f>
        <v>198582800</v>
      </c>
      <c r="AN227" s="318">
        <f t="shared" si="159"/>
        <v>0</v>
      </c>
      <c r="AO227" s="128">
        <f t="shared" si="158"/>
        <v>-2525557440</v>
      </c>
    </row>
    <row r="228" spans="1:41" s="185" customFormat="1">
      <c r="A228" s="177" t="s">
        <v>218</v>
      </c>
      <c r="B228" s="178" t="s">
        <v>43</v>
      </c>
      <c r="C228" s="199" t="s">
        <v>43</v>
      </c>
      <c r="D228" s="178" t="s">
        <v>207</v>
      </c>
      <c r="E228" s="184" t="s">
        <v>43</v>
      </c>
      <c r="F228" s="173" t="s">
        <v>209</v>
      </c>
      <c r="G228" s="228">
        <f>SUM(G229:G231)</f>
        <v>198314400</v>
      </c>
      <c r="H228" s="35"/>
      <c r="I228" s="35"/>
      <c r="J228" s="35"/>
      <c r="K228" s="228">
        <f>SUM(K229:K232)</f>
        <v>38658981.81818182</v>
      </c>
      <c r="L228" s="58"/>
      <c r="M228" s="58"/>
      <c r="N228" s="58"/>
      <c r="O228" s="228">
        <f>SUM(O229:O232)</f>
        <v>53218472.727272727</v>
      </c>
      <c r="P228" s="58"/>
      <c r="Q228" s="58"/>
      <c r="R228" s="58"/>
      <c r="S228" s="228">
        <f>SUM(S229:S232)</f>
        <v>53218472.727272727</v>
      </c>
      <c r="T228" s="246"/>
      <c r="U228" s="246"/>
      <c r="V228" s="246"/>
      <c r="W228" s="239">
        <f>SUM(W229:W232)</f>
        <v>53218472.727272727</v>
      </c>
      <c r="X228" s="128"/>
      <c r="Y228" s="128"/>
      <c r="Z228" s="128"/>
      <c r="AA228" s="128"/>
      <c r="AB228" s="128"/>
      <c r="AC228" s="128"/>
      <c r="AD228" s="167">
        <f>SUM(AD229:AD232)</f>
        <v>0</v>
      </c>
      <c r="AE228" s="175"/>
      <c r="AF228" s="175"/>
      <c r="AG228" s="175"/>
      <c r="AH228" s="176"/>
      <c r="AI228" s="170">
        <f>SUM(AI229:AI232)</f>
        <v>343712400</v>
      </c>
      <c r="AJ228" s="167">
        <f>SUM(AJ229:AJ232)</f>
        <v>63043200</v>
      </c>
      <c r="AK228" s="167">
        <f>SUM(AK229:AK232)</f>
        <v>63043200</v>
      </c>
      <c r="AL228" s="167">
        <f>SUM(AL229:AL232)</f>
        <v>63043200</v>
      </c>
      <c r="AM228" s="169">
        <f>SUM(AM229:AM232)</f>
        <v>154582800</v>
      </c>
      <c r="AN228" s="318">
        <f t="shared" si="159"/>
        <v>0</v>
      </c>
      <c r="AO228" s="128">
        <f t="shared" si="158"/>
        <v>-198314400</v>
      </c>
    </row>
    <row r="229" spans="1:41">
      <c r="A229" s="161"/>
      <c r="B229" s="162"/>
      <c r="C229" s="201"/>
      <c r="D229" s="162"/>
      <c r="E229" s="163" t="s">
        <v>31</v>
      </c>
      <c r="F229" s="180" t="s">
        <v>32</v>
      </c>
      <c r="G229" s="273">
        <v>2426400</v>
      </c>
      <c r="H229" s="58">
        <f>G229/11</f>
        <v>220581.81818181818</v>
      </c>
      <c r="I229" s="58">
        <f>H229</f>
        <v>220581.81818181818</v>
      </c>
      <c r="J229" s="58"/>
      <c r="K229" s="228">
        <f>H229+I229+J229</f>
        <v>441163.63636363635</v>
      </c>
      <c r="L229" s="58">
        <f>H229</f>
        <v>220581.81818181818</v>
      </c>
      <c r="M229" s="58">
        <f>H229</f>
        <v>220581.81818181818</v>
      </c>
      <c r="N229" s="58">
        <f>L229</f>
        <v>220581.81818181818</v>
      </c>
      <c r="O229" s="228">
        <f>L229+M229+N229</f>
        <v>661745.45454545459</v>
      </c>
      <c r="P229" s="58">
        <f>H229</f>
        <v>220581.81818181818</v>
      </c>
      <c r="Q229" s="58">
        <f>P229</f>
        <v>220581.81818181818</v>
      </c>
      <c r="R229" s="58">
        <f>P229</f>
        <v>220581.81818181818</v>
      </c>
      <c r="S229" s="228">
        <f>P229+Q229+R229</f>
        <v>661745.45454545459</v>
      </c>
      <c r="T229" s="58">
        <f>P229</f>
        <v>220581.81818181818</v>
      </c>
      <c r="U229" s="58">
        <f>T229</f>
        <v>220581.81818181818</v>
      </c>
      <c r="V229" s="58">
        <f>T229</f>
        <v>220581.81818181818</v>
      </c>
      <c r="W229" s="239">
        <f>T229+U229+V229</f>
        <v>661745.45454545459</v>
      </c>
      <c r="AA229" s="128">
        <f>G229</f>
        <v>2426400</v>
      </c>
      <c r="AD229" s="175"/>
      <c r="AE229" s="175"/>
      <c r="AF229" s="175"/>
      <c r="AG229" s="175"/>
      <c r="AH229" s="176"/>
      <c r="AI229" s="181">
        <f>AJ229+AK229+AL229+AM229</f>
        <v>108158400</v>
      </c>
      <c r="AJ229" s="175">
        <v>24035200</v>
      </c>
      <c r="AK229" s="175">
        <v>24035200</v>
      </c>
      <c r="AL229" s="175">
        <v>24035200</v>
      </c>
      <c r="AM229" s="176">
        <v>36052800</v>
      </c>
      <c r="AN229" s="318">
        <f t="shared" si="159"/>
        <v>0</v>
      </c>
      <c r="AO229" s="128">
        <f t="shared" si="158"/>
        <v>-2426400</v>
      </c>
    </row>
    <row r="230" spans="1:41">
      <c r="A230" s="161"/>
      <c r="B230" s="162"/>
      <c r="C230" s="201"/>
      <c r="D230" s="162"/>
      <c r="E230" s="163" t="s">
        <v>35</v>
      </c>
      <c r="F230" s="180" t="s">
        <v>210</v>
      </c>
      <c r="G230" s="273">
        <v>38160000</v>
      </c>
      <c r="H230" s="58">
        <f>G230/4</f>
        <v>9540000</v>
      </c>
      <c r="I230" s="58"/>
      <c r="J230" s="58"/>
      <c r="K230" s="228">
        <f t="shared" ref="K230:K231" si="171">H230+I230+J230</f>
        <v>9540000</v>
      </c>
      <c r="L230" s="58">
        <f t="shared" ref="L230:L231" si="172">H230</f>
        <v>9540000</v>
      </c>
      <c r="M230" s="58"/>
      <c r="N230" s="58"/>
      <c r="O230" s="228">
        <f t="shared" ref="O230:O231" si="173">L230+M230+N230</f>
        <v>9540000</v>
      </c>
      <c r="P230" s="58">
        <f t="shared" ref="P230:P231" si="174">H230</f>
        <v>9540000</v>
      </c>
      <c r="Q230" s="58"/>
      <c r="R230" s="58"/>
      <c r="S230" s="228">
        <f t="shared" ref="S230:S231" si="175">P230+Q230+R230</f>
        <v>9540000</v>
      </c>
      <c r="T230" s="58">
        <f>P230</f>
        <v>9540000</v>
      </c>
      <c r="U230" s="58"/>
      <c r="V230" s="58"/>
      <c r="W230" s="239">
        <f t="shared" ref="W230:W231" si="176">T230+U230+V230</f>
        <v>9540000</v>
      </c>
      <c r="AA230" s="128">
        <f>G230</f>
        <v>38160000</v>
      </c>
      <c r="AD230" s="175"/>
      <c r="AE230" s="175"/>
      <c r="AF230" s="175"/>
      <c r="AG230" s="175"/>
      <c r="AH230" s="176"/>
      <c r="AI230" s="181">
        <f t="shared" ref="AI230" si="177">AJ230+AK230+AL230+AM230</f>
        <v>235554000</v>
      </c>
      <c r="AJ230" s="175">
        <v>39008000</v>
      </c>
      <c r="AK230" s="175">
        <v>39008000</v>
      </c>
      <c r="AL230" s="175">
        <v>39008000</v>
      </c>
      <c r="AM230" s="176">
        <v>118530000</v>
      </c>
      <c r="AN230" s="318">
        <f t="shared" si="159"/>
        <v>0</v>
      </c>
      <c r="AO230" s="128">
        <f t="shared" si="158"/>
        <v>-38160000</v>
      </c>
    </row>
    <row r="231" spans="1:41">
      <c r="A231" s="161"/>
      <c r="B231" s="162"/>
      <c r="C231" s="201"/>
      <c r="D231" s="162"/>
      <c r="E231" s="342" t="s">
        <v>112</v>
      </c>
      <c r="F231" s="180" t="s">
        <v>509</v>
      </c>
      <c r="G231" s="273">
        <v>157728000</v>
      </c>
      <c r="H231" s="58">
        <f>G231/11</f>
        <v>14338909.090909092</v>
      </c>
      <c r="I231" s="58">
        <f>H231</f>
        <v>14338909.090909092</v>
      </c>
      <c r="J231" s="58"/>
      <c r="K231" s="228">
        <f t="shared" si="171"/>
        <v>28677818.181818184</v>
      </c>
      <c r="L231" s="58">
        <f t="shared" si="172"/>
        <v>14338909.090909092</v>
      </c>
      <c r="M231" s="58">
        <f>H231</f>
        <v>14338909.090909092</v>
      </c>
      <c r="N231" s="58">
        <f>L231</f>
        <v>14338909.090909092</v>
      </c>
      <c r="O231" s="228">
        <f t="shared" si="173"/>
        <v>43016727.272727273</v>
      </c>
      <c r="P231" s="58">
        <f t="shared" si="174"/>
        <v>14338909.090909092</v>
      </c>
      <c r="Q231" s="58">
        <f>P231</f>
        <v>14338909.090909092</v>
      </c>
      <c r="R231" s="58">
        <f>P231</f>
        <v>14338909.090909092</v>
      </c>
      <c r="S231" s="228">
        <f t="shared" si="175"/>
        <v>43016727.272727273</v>
      </c>
      <c r="T231" s="58">
        <f>P231</f>
        <v>14338909.090909092</v>
      </c>
      <c r="U231" s="58">
        <f>T231</f>
        <v>14338909.090909092</v>
      </c>
      <c r="V231" s="58">
        <f>T231</f>
        <v>14338909.090909092</v>
      </c>
      <c r="W231" s="239">
        <f t="shared" si="176"/>
        <v>43016727.272727273</v>
      </c>
      <c r="AD231" s="175"/>
      <c r="AE231" s="175"/>
      <c r="AF231" s="175"/>
      <c r="AG231" s="175"/>
      <c r="AH231" s="176"/>
      <c r="AI231" s="181"/>
      <c r="AJ231" s="175"/>
      <c r="AK231" s="175"/>
      <c r="AL231" s="175"/>
      <c r="AM231" s="176"/>
      <c r="AN231" s="318">
        <f t="shared" si="159"/>
        <v>0</v>
      </c>
    </row>
    <row r="232" spans="1:41">
      <c r="A232" s="161"/>
      <c r="B232" s="162"/>
      <c r="C232" s="201"/>
      <c r="D232" s="162"/>
      <c r="E232" s="163"/>
      <c r="F232" s="180"/>
      <c r="G232" s="228"/>
      <c r="H232" s="58"/>
      <c r="I232" s="58"/>
      <c r="J232" s="58"/>
      <c r="K232" s="228"/>
      <c r="L232" s="58"/>
      <c r="M232" s="58"/>
      <c r="N232" s="58"/>
      <c r="O232" s="228"/>
      <c r="P232" s="58"/>
      <c r="Q232" s="58"/>
      <c r="R232" s="58"/>
      <c r="S232" s="228"/>
      <c r="T232" s="246"/>
      <c r="U232" s="246"/>
      <c r="V232" s="246"/>
      <c r="W232" s="239"/>
      <c r="AD232" s="175"/>
      <c r="AE232" s="175"/>
      <c r="AF232" s="175"/>
      <c r="AG232" s="175"/>
      <c r="AH232" s="176"/>
      <c r="AI232" s="181"/>
      <c r="AJ232" s="175"/>
      <c r="AK232" s="175"/>
      <c r="AL232" s="175"/>
      <c r="AM232" s="176"/>
      <c r="AN232" s="318">
        <f t="shared" si="159"/>
        <v>0</v>
      </c>
      <c r="AO232" s="128">
        <f t="shared" si="158"/>
        <v>0</v>
      </c>
    </row>
    <row r="233" spans="1:41" s="185" customFormat="1">
      <c r="A233" s="177" t="s">
        <v>218</v>
      </c>
      <c r="B233" s="178" t="s">
        <v>43</v>
      </c>
      <c r="C233" s="199" t="s">
        <v>43</v>
      </c>
      <c r="D233" s="178" t="s">
        <v>207</v>
      </c>
      <c r="E233" s="184" t="s">
        <v>45</v>
      </c>
      <c r="F233" s="173" t="s">
        <v>211</v>
      </c>
      <c r="G233" s="228">
        <f>SUM(G234:G238)</f>
        <v>182504000</v>
      </c>
      <c r="H233" s="35"/>
      <c r="I233" s="35"/>
      <c r="J233" s="35"/>
      <c r="K233" s="228">
        <f>SUM(K234:K238)</f>
        <v>0</v>
      </c>
      <c r="L233" s="58"/>
      <c r="M233" s="58"/>
      <c r="N233" s="58"/>
      <c r="O233" s="228">
        <f>SUM(O234:O238)</f>
        <v>182504000</v>
      </c>
      <c r="P233" s="58"/>
      <c r="Q233" s="58"/>
      <c r="R233" s="58"/>
      <c r="S233" s="228">
        <f>SUM(S234:S236)</f>
        <v>0</v>
      </c>
      <c r="T233" s="246"/>
      <c r="U233" s="246"/>
      <c r="V233" s="246"/>
      <c r="W233" s="239">
        <f>W234+W235+W236+W237+W238</f>
        <v>0</v>
      </c>
      <c r="X233" s="128"/>
      <c r="Y233" s="128"/>
      <c r="Z233" s="128"/>
      <c r="AA233" s="128"/>
      <c r="AB233" s="128"/>
      <c r="AC233" s="128"/>
      <c r="AD233" s="167">
        <f>SUM(AD234:AD236)</f>
        <v>0</v>
      </c>
      <c r="AE233" s="175"/>
      <c r="AF233" s="175"/>
      <c r="AG233" s="175"/>
      <c r="AH233" s="176"/>
      <c r="AI233" s="170">
        <f>SUM(AI234:AI236)</f>
        <v>21523640</v>
      </c>
      <c r="AJ233" s="167">
        <f>SUM(AJ234:AJ236)</f>
        <v>0</v>
      </c>
      <c r="AK233" s="167">
        <f>SUM(AK234:AK236)</f>
        <v>0</v>
      </c>
      <c r="AL233" s="167">
        <f>SUM(AL234:AL236)</f>
        <v>21523640</v>
      </c>
      <c r="AM233" s="169">
        <f>SUM(AM234:AM236)</f>
        <v>0</v>
      </c>
      <c r="AN233" s="318">
        <f t="shared" si="159"/>
        <v>0</v>
      </c>
      <c r="AO233" s="128">
        <f t="shared" si="158"/>
        <v>-182504000</v>
      </c>
    </row>
    <row r="234" spans="1:41" s="185" customFormat="1">
      <c r="A234" s="177"/>
      <c r="B234" s="178"/>
      <c r="C234" s="201"/>
      <c r="D234" s="162"/>
      <c r="E234" s="163" t="s">
        <v>33</v>
      </c>
      <c r="F234" s="180" t="s">
        <v>212</v>
      </c>
      <c r="G234" s="273">
        <v>11216000</v>
      </c>
      <c r="H234" s="58"/>
      <c r="I234" s="58"/>
      <c r="J234" s="273"/>
      <c r="K234" s="228">
        <f t="shared" ref="K234:K238" si="178">H234+I234+J234</f>
        <v>0</v>
      </c>
      <c r="L234" s="58"/>
      <c r="M234" s="58"/>
      <c r="N234" s="285">
        <v>11216000</v>
      </c>
      <c r="O234" s="228">
        <f t="shared" ref="O234:O238" si="179">L234+M234+N234</f>
        <v>11216000</v>
      </c>
      <c r="P234" s="58"/>
      <c r="Q234" s="58"/>
      <c r="R234" s="58"/>
      <c r="S234" s="228">
        <f t="shared" ref="S234:S238" si="180">P234+Q234+R234</f>
        <v>0</v>
      </c>
      <c r="T234" s="246"/>
      <c r="U234" s="246"/>
      <c r="V234" s="246"/>
      <c r="W234" s="239">
        <f>T234+U234+V234</f>
        <v>0</v>
      </c>
      <c r="AA234" s="128">
        <f>G234</f>
        <v>11216000</v>
      </c>
      <c r="AD234" s="175"/>
      <c r="AE234" s="167"/>
      <c r="AF234" s="167"/>
      <c r="AG234" s="175">
        <f>AD234</f>
        <v>0</v>
      </c>
      <c r="AH234" s="169"/>
      <c r="AI234" s="181">
        <f t="shared" ref="AI234:AI236" si="181">AJ234+AK234+AL234+AM234</f>
        <v>323640</v>
      </c>
      <c r="AJ234" s="167">
        <v>0</v>
      </c>
      <c r="AK234" s="175">
        <v>0</v>
      </c>
      <c r="AL234" s="175">
        <v>323640</v>
      </c>
      <c r="AM234" s="176"/>
      <c r="AN234" s="318">
        <f t="shared" si="159"/>
        <v>0</v>
      </c>
      <c r="AO234" s="128">
        <f t="shared" si="158"/>
        <v>-11216000</v>
      </c>
    </row>
    <row r="235" spans="1:41" s="185" customFormat="1">
      <c r="A235" s="177"/>
      <c r="B235" s="178"/>
      <c r="C235" s="201"/>
      <c r="D235" s="162"/>
      <c r="E235" s="163" t="s">
        <v>35</v>
      </c>
      <c r="F235" s="180" t="s">
        <v>210</v>
      </c>
      <c r="G235" s="273">
        <v>165588000</v>
      </c>
      <c r="H235" s="58"/>
      <c r="I235" s="58"/>
      <c r="J235" s="273"/>
      <c r="K235" s="228">
        <f t="shared" si="178"/>
        <v>0</v>
      </c>
      <c r="L235" s="58"/>
      <c r="M235" s="58"/>
      <c r="N235" s="285">
        <v>165588000</v>
      </c>
      <c r="O235" s="228">
        <f t="shared" si="179"/>
        <v>165588000</v>
      </c>
      <c r="P235" s="58"/>
      <c r="Q235" s="58"/>
      <c r="R235" s="58"/>
      <c r="S235" s="228">
        <f t="shared" si="180"/>
        <v>0</v>
      </c>
      <c r="T235" s="246"/>
      <c r="U235" s="246"/>
      <c r="V235" s="246"/>
      <c r="W235" s="239">
        <f t="shared" ref="W235:W238" si="182">T235+U235+V235</f>
        <v>0</v>
      </c>
      <c r="AA235" s="128"/>
      <c r="AD235" s="175"/>
      <c r="AE235" s="167"/>
      <c r="AF235" s="167"/>
      <c r="AG235" s="175"/>
      <c r="AH235" s="169"/>
      <c r="AI235" s="181"/>
      <c r="AJ235" s="167"/>
      <c r="AK235" s="175"/>
      <c r="AL235" s="175"/>
      <c r="AM235" s="176"/>
      <c r="AN235" s="318">
        <f t="shared" si="159"/>
        <v>0</v>
      </c>
      <c r="AO235" s="128">
        <f t="shared" si="158"/>
        <v>-165588000</v>
      </c>
    </row>
    <row r="236" spans="1:41" s="185" customFormat="1">
      <c r="A236" s="177"/>
      <c r="B236" s="178"/>
      <c r="C236" s="201"/>
      <c r="D236" s="162"/>
      <c r="E236" s="163" t="s">
        <v>206</v>
      </c>
      <c r="F236" s="180" t="s">
        <v>345</v>
      </c>
      <c r="G236" s="273"/>
      <c r="H236" s="58"/>
      <c r="I236" s="58"/>
      <c r="J236" s="274"/>
      <c r="K236" s="228">
        <f t="shared" si="178"/>
        <v>0</v>
      </c>
      <c r="L236" s="58"/>
      <c r="M236" s="58"/>
      <c r="N236" s="285"/>
      <c r="O236" s="228">
        <f t="shared" si="179"/>
        <v>0</v>
      </c>
      <c r="P236" s="58"/>
      <c r="Q236" s="58"/>
      <c r="R236" s="58"/>
      <c r="S236" s="228">
        <f t="shared" si="180"/>
        <v>0</v>
      </c>
      <c r="T236" s="246"/>
      <c r="U236" s="246"/>
      <c r="V236" s="246"/>
      <c r="W236" s="239">
        <f t="shared" si="182"/>
        <v>0</v>
      </c>
      <c r="AA236" s="128">
        <f>G236</f>
        <v>0</v>
      </c>
      <c r="AD236" s="175"/>
      <c r="AE236" s="175"/>
      <c r="AF236" s="175"/>
      <c r="AG236" s="175">
        <f>AD236</f>
        <v>0</v>
      </c>
      <c r="AH236" s="169"/>
      <c r="AI236" s="181">
        <f t="shared" si="181"/>
        <v>21200000</v>
      </c>
      <c r="AJ236" s="175">
        <v>0</v>
      </c>
      <c r="AK236" s="175">
        <v>0</v>
      </c>
      <c r="AL236" s="175">
        <v>21200000</v>
      </c>
      <c r="AM236" s="176"/>
      <c r="AN236" s="318">
        <f t="shared" si="159"/>
        <v>0</v>
      </c>
      <c r="AO236" s="128">
        <f t="shared" si="158"/>
        <v>0</v>
      </c>
    </row>
    <row r="237" spans="1:41" s="185" customFormat="1" ht="25.5">
      <c r="A237" s="177"/>
      <c r="B237" s="178"/>
      <c r="C237" s="201"/>
      <c r="D237" s="162"/>
      <c r="E237" s="163" t="s">
        <v>223</v>
      </c>
      <c r="F237" s="180" t="s">
        <v>346</v>
      </c>
      <c r="G237" s="273">
        <v>700000</v>
      </c>
      <c r="H237" s="58"/>
      <c r="I237" s="58"/>
      <c r="J237" s="274"/>
      <c r="K237" s="228">
        <f t="shared" si="178"/>
        <v>0</v>
      </c>
      <c r="L237" s="58"/>
      <c r="M237" s="58"/>
      <c r="N237" s="285">
        <v>700000</v>
      </c>
      <c r="O237" s="228">
        <f t="shared" si="179"/>
        <v>700000</v>
      </c>
      <c r="P237" s="58"/>
      <c r="Q237" s="58"/>
      <c r="R237" s="58"/>
      <c r="S237" s="228">
        <f t="shared" si="180"/>
        <v>0</v>
      </c>
      <c r="T237" s="246"/>
      <c r="U237" s="246"/>
      <c r="V237" s="246"/>
      <c r="W237" s="239">
        <f t="shared" si="182"/>
        <v>0</v>
      </c>
      <c r="AA237" s="128"/>
      <c r="AD237" s="175"/>
      <c r="AE237" s="175"/>
      <c r="AF237" s="175"/>
      <c r="AG237" s="175"/>
      <c r="AH237" s="169"/>
      <c r="AI237" s="181"/>
      <c r="AJ237" s="175"/>
      <c r="AK237" s="175"/>
      <c r="AL237" s="175"/>
      <c r="AM237" s="176"/>
      <c r="AN237" s="318">
        <f t="shared" si="159"/>
        <v>0</v>
      </c>
      <c r="AO237" s="128">
        <f t="shared" si="158"/>
        <v>-700000</v>
      </c>
    </row>
    <row r="238" spans="1:41" s="185" customFormat="1">
      <c r="A238" s="177"/>
      <c r="B238" s="178"/>
      <c r="C238" s="201"/>
      <c r="D238" s="162"/>
      <c r="E238" s="163" t="s">
        <v>347</v>
      </c>
      <c r="F238" s="180" t="s">
        <v>348</v>
      </c>
      <c r="G238" s="273">
        <v>5000000</v>
      </c>
      <c r="H238" s="58"/>
      <c r="I238" s="58"/>
      <c r="J238" s="274"/>
      <c r="K238" s="228">
        <f t="shared" si="178"/>
        <v>0</v>
      </c>
      <c r="L238" s="58"/>
      <c r="M238" s="58"/>
      <c r="N238" s="285">
        <v>5000000</v>
      </c>
      <c r="O238" s="228">
        <f t="shared" si="179"/>
        <v>5000000</v>
      </c>
      <c r="P238" s="58"/>
      <c r="Q238" s="58"/>
      <c r="R238" s="58"/>
      <c r="S238" s="228">
        <f t="shared" si="180"/>
        <v>0</v>
      </c>
      <c r="T238" s="246"/>
      <c r="U238" s="246"/>
      <c r="V238" s="246"/>
      <c r="W238" s="239">
        <f t="shared" si="182"/>
        <v>0</v>
      </c>
      <c r="AA238" s="128"/>
      <c r="AD238" s="175"/>
      <c r="AE238" s="175"/>
      <c r="AF238" s="175"/>
      <c r="AG238" s="175"/>
      <c r="AH238" s="169"/>
      <c r="AI238" s="181"/>
      <c r="AJ238" s="175"/>
      <c r="AK238" s="175"/>
      <c r="AL238" s="175"/>
      <c r="AM238" s="176"/>
      <c r="AN238" s="318">
        <f t="shared" si="159"/>
        <v>0</v>
      </c>
      <c r="AO238" s="128">
        <f t="shared" si="158"/>
        <v>-5000000</v>
      </c>
    </row>
    <row r="239" spans="1:41" s="185" customFormat="1">
      <c r="A239" s="177"/>
      <c r="B239" s="178"/>
      <c r="C239" s="201"/>
      <c r="D239" s="162"/>
      <c r="E239" s="163"/>
      <c r="F239" s="180"/>
      <c r="G239" s="228"/>
      <c r="H239" s="58"/>
      <c r="I239" s="58"/>
      <c r="J239" s="58"/>
      <c r="K239" s="228"/>
      <c r="L239" s="58"/>
      <c r="M239" s="58"/>
      <c r="N239" s="58"/>
      <c r="O239" s="228"/>
      <c r="P239" s="58"/>
      <c r="Q239" s="58"/>
      <c r="R239" s="58"/>
      <c r="S239" s="228"/>
      <c r="T239" s="246"/>
      <c r="U239" s="246"/>
      <c r="V239" s="246"/>
      <c r="W239" s="239"/>
      <c r="AD239" s="175"/>
      <c r="AE239" s="167"/>
      <c r="AF239" s="167"/>
      <c r="AG239" s="167"/>
      <c r="AH239" s="169"/>
      <c r="AI239" s="181"/>
      <c r="AJ239" s="167"/>
      <c r="AK239" s="175"/>
      <c r="AL239" s="175"/>
      <c r="AM239" s="176"/>
      <c r="AN239" s="318">
        <f t="shared" si="159"/>
        <v>0</v>
      </c>
      <c r="AO239" s="128">
        <f t="shared" si="158"/>
        <v>0</v>
      </c>
    </row>
    <row r="240" spans="1:41" s="185" customFormat="1">
      <c r="A240" s="177" t="s">
        <v>218</v>
      </c>
      <c r="B240" s="178" t="s">
        <v>43</v>
      </c>
      <c r="C240" s="199" t="s">
        <v>43</v>
      </c>
      <c r="D240" s="178" t="s">
        <v>207</v>
      </c>
      <c r="E240" s="184" t="s">
        <v>47</v>
      </c>
      <c r="F240" s="173" t="s">
        <v>213</v>
      </c>
      <c r="G240" s="228">
        <f>SUM(G241:G253)</f>
        <v>2144739040</v>
      </c>
      <c r="H240" s="35"/>
      <c r="I240" s="35"/>
      <c r="J240" s="35"/>
      <c r="K240" s="228">
        <f>SUM(K241:K253)</f>
        <v>722325040</v>
      </c>
      <c r="L240" s="58"/>
      <c r="M240" s="58"/>
      <c r="N240" s="58"/>
      <c r="O240" s="228">
        <f>SUM(O241:O253)</f>
        <v>474138000</v>
      </c>
      <c r="P240" s="58"/>
      <c r="Q240" s="58"/>
      <c r="R240" s="58"/>
      <c r="S240" s="228">
        <f>SUM(S242:S249)</f>
        <v>474138000</v>
      </c>
      <c r="T240" s="246"/>
      <c r="U240" s="246"/>
      <c r="V240" s="246"/>
      <c r="W240" s="239">
        <f>SUM(W242:W253)</f>
        <v>474138000</v>
      </c>
      <c r="AD240" s="167">
        <f>SUM(AD242:AD249)</f>
        <v>0</v>
      </c>
      <c r="AE240" s="167"/>
      <c r="AF240" s="167"/>
      <c r="AG240" s="167"/>
      <c r="AH240" s="169"/>
      <c r="AI240" s="170">
        <f>SUM(AI242:AI249)</f>
        <v>284110400</v>
      </c>
      <c r="AJ240" s="167">
        <f>SUM(AJ242:AJ249)</f>
        <v>45000000</v>
      </c>
      <c r="AK240" s="167">
        <f>SUM(AK242:AK249)</f>
        <v>45000000</v>
      </c>
      <c r="AL240" s="167">
        <f>SUM(AL242:AL249)</f>
        <v>150110400</v>
      </c>
      <c r="AM240" s="169">
        <f>SUM(AM242:AM249)</f>
        <v>44000000</v>
      </c>
      <c r="AN240" s="318">
        <f t="shared" si="159"/>
        <v>0</v>
      </c>
      <c r="AO240" s="128">
        <f t="shared" si="158"/>
        <v>-2144739040</v>
      </c>
    </row>
    <row r="241" spans="1:41" s="185" customFormat="1" ht="29.25" customHeight="1">
      <c r="A241" s="161"/>
      <c r="B241" s="162"/>
      <c r="C241" s="162"/>
      <c r="D241" s="162"/>
      <c r="E241" s="342" t="s">
        <v>510</v>
      </c>
      <c r="F241" s="339" t="s">
        <v>511</v>
      </c>
      <c r="G241" s="351">
        <v>1800000</v>
      </c>
      <c r="H241" s="35"/>
      <c r="I241" s="58">
        <v>1800000</v>
      </c>
      <c r="J241" s="35"/>
      <c r="K241" s="228">
        <f t="shared" ref="K241:K253" si="183">H241+I241+J241</f>
        <v>1800000</v>
      </c>
      <c r="L241" s="58"/>
      <c r="M241" s="58"/>
      <c r="N241" s="58"/>
      <c r="O241" s="228"/>
      <c r="P241" s="58"/>
      <c r="Q241" s="58"/>
      <c r="R241" s="58"/>
      <c r="S241" s="228"/>
      <c r="T241" s="246"/>
      <c r="U241" s="246"/>
      <c r="V241" s="246"/>
      <c r="W241" s="239"/>
      <c r="AD241" s="167"/>
      <c r="AE241" s="167"/>
      <c r="AF241" s="167"/>
      <c r="AG241" s="167"/>
      <c r="AH241" s="169"/>
      <c r="AI241" s="170"/>
      <c r="AJ241" s="167"/>
      <c r="AK241" s="167"/>
      <c r="AL241" s="167"/>
      <c r="AM241" s="169"/>
      <c r="AN241" s="318">
        <f t="shared" si="159"/>
        <v>0</v>
      </c>
      <c r="AO241" s="128"/>
    </row>
    <row r="242" spans="1:41">
      <c r="A242" s="161"/>
      <c r="B242" s="162"/>
      <c r="C242" s="162"/>
      <c r="D242" s="162"/>
      <c r="E242" s="163" t="s">
        <v>335</v>
      </c>
      <c r="F242" s="352" t="s">
        <v>352</v>
      </c>
      <c r="G242" s="340">
        <v>1752552000</v>
      </c>
      <c r="H242" s="58">
        <f>G242/12</f>
        <v>146046000</v>
      </c>
      <c r="I242" s="58">
        <v>146046000</v>
      </c>
      <c r="J242" s="58">
        <v>146046000</v>
      </c>
      <c r="K242" s="228">
        <f t="shared" si="183"/>
        <v>438138000</v>
      </c>
      <c r="L242" s="58">
        <v>146046000</v>
      </c>
      <c r="M242" s="58">
        <v>146046000</v>
      </c>
      <c r="N242" s="58">
        <v>146046000</v>
      </c>
      <c r="O242" s="228">
        <f t="shared" ref="O242" si="184">L242+M242+N242</f>
        <v>438138000</v>
      </c>
      <c r="P242" s="58">
        <v>146046000</v>
      </c>
      <c r="Q242" s="58">
        <v>146046000</v>
      </c>
      <c r="R242" s="58">
        <v>146046000</v>
      </c>
      <c r="S242" s="228">
        <f t="shared" ref="S242" si="185">P242+Q242+R242</f>
        <v>438138000</v>
      </c>
      <c r="T242" s="58">
        <v>146046000</v>
      </c>
      <c r="U242" s="58">
        <v>146046000</v>
      </c>
      <c r="V242" s="58">
        <v>146046000</v>
      </c>
      <c r="W242" s="239">
        <f t="shared" ref="W242" si="186">T242+U242+V242</f>
        <v>438138000</v>
      </c>
      <c r="AD242" s="167">
        <f>SUM(AD243:AD245)</f>
        <v>0</v>
      </c>
      <c r="AE242" s="175"/>
      <c r="AF242" s="175"/>
      <c r="AG242" s="175"/>
      <c r="AH242" s="176"/>
      <c r="AI242" s="170">
        <f>SUM(AI243:AI245)</f>
        <v>104055200</v>
      </c>
      <c r="AJ242" s="167">
        <f>SUM(AJ243:AJ245)</f>
        <v>12000000</v>
      </c>
      <c r="AK242" s="167">
        <f>SUM(AK243:AK245)</f>
        <v>12000000</v>
      </c>
      <c r="AL242" s="167">
        <f>SUM(AL243:AL245)</f>
        <v>68055200</v>
      </c>
      <c r="AM242" s="169">
        <f>SUM(AM243:AM245)</f>
        <v>12000000</v>
      </c>
      <c r="AN242" s="318">
        <f t="shared" si="159"/>
        <v>0</v>
      </c>
      <c r="AO242" s="128">
        <f t="shared" si="158"/>
        <v>-1752552000</v>
      </c>
    </row>
    <row r="243" spans="1:41">
      <c r="A243" s="161"/>
      <c r="B243" s="162"/>
      <c r="C243" s="162"/>
      <c r="D243" s="162"/>
      <c r="E243" s="280" t="s">
        <v>458</v>
      </c>
      <c r="F243" s="353" t="s">
        <v>457</v>
      </c>
      <c r="G243" s="285">
        <v>23405040</v>
      </c>
      <c r="H243" s="58"/>
      <c r="I243" s="285">
        <v>23405040</v>
      </c>
      <c r="J243" s="58"/>
      <c r="K243" s="228">
        <f>H243+I243+J243</f>
        <v>23405040</v>
      </c>
      <c r="L243" s="58"/>
      <c r="M243" s="58"/>
      <c r="N243" s="58"/>
      <c r="O243" s="228">
        <f t="shared" ref="O243:O253" si="187">L243+M243+N243</f>
        <v>0</v>
      </c>
      <c r="P243" s="58"/>
      <c r="Q243" s="58"/>
      <c r="R243" s="58"/>
      <c r="S243" s="228">
        <f t="shared" ref="S243:S253" si="188">P243+Q243+R243</f>
        <v>0</v>
      </c>
      <c r="T243" s="58"/>
      <c r="U243" s="58"/>
      <c r="V243" s="58"/>
      <c r="W243" s="239">
        <f t="shared" ref="W243:W253" si="189">T243+U243+V243</f>
        <v>0</v>
      </c>
      <c r="AA243" s="128">
        <f>G243</f>
        <v>23405040</v>
      </c>
      <c r="AD243" s="175"/>
      <c r="AE243" s="175"/>
      <c r="AF243" s="175"/>
      <c r="AG243" s="175">
        <f>AD243</f>
        <v>0</v>
      </c>
      <c r="AH243" s="176"/>
      <c r="AI243" s="181">
        <f t="shared" ref="AI243:AI249" si="190">AJ243+AK243+AL243+AM243</f>
        <v>60055200</v>
      </c>
      <c r="AJ243" s="175">
        <v>0</v>
      </c>
      <c r="AK243" s="175">
        <v>0</v>
      </c>
      <c r="AL243" s="175">
        <v>60055200</v>
      </c>
      <c r="AM243" s="176">
        <v>0</v>
      </c>
      <c r="AN243" s="318">
        <f t="shared" si="159"/>
        <v>0</v>
      </c>
      <c r="AO243" s="128">
        <f t="shared" si="158"/>
        <v>-23405040</v>
      </c>
    </row>
    <row r="244" spans="1:41">
      <c r="A244" s="161"/>
      <c r="B244" s="162"/>
      <c r="C244" s="162"/>
      <c r="D244" s="162"/>
      <c r="E244" s="342" t="s">
        <v>108</v>
      </c>
      <c r="F244" s="339" t="s">
        <v>109</v>
      </c>
      <c r="G244" s="274">
        <v>28640000</v>
      </c>
      <c r="H244" s="58"/>
      <c r="I244" s="274">
        <v>28640000</v>
      </c>
      <c r="J244" s="58"/>
      <c r="K244" s="228">
        <f t="shared" si="183"/>
        <v>28640000</v>
      </c>
      <c r="L244" s="58"/>
      <c r="M244" s="58"/>
      <c r="N244" s="58"/>
      <c r="O244" s="228">
        <f t="shared" si="187"/>
        <v>0</v>
      </c>
      <c r="P244" s="58"/>
      <c r="Q244" s="58"/>
      <c r="R244" s="58"/>
      <c r="S244" s="228">
        <f t="shared" si="188"/>
        <v>0</v>
      </c>
      <c r="T244" s="58"/>
      <c r="U244" s="58"/>
      <c r="V244" s="58"/>
      <c r="W244" s="239">
        <f t="shared" si="189"/>
        <v>0</v>
      </c>
      <c r="AD244" s="175"/>
      <c r="AE244" s="175"/>
      <c r="AF244" s="175"/>
      <c r="AG244" s="175"/>
      <c r="AH244" s="176"/>
      <c r="AI244" s="181"/>
      <c r="AJ244" s="175"/>
      <c r="AK244" s="175"/>
      <c r="AL244" s="175"/>
      <c r="AM244" s="176"/>
      <c r="AN244" s="318">
        <f t="shared" si="159"/>
        <v>0</v>
      </c>
      <c r="AO244" s="128">
        <f t="shared" si="158"/>
        <v>-28640000</v>
      </c>
    </row>
    <row r="245" spans="1:41">
      <c r="A245" s="161"/>
      <c r="B245" s="162"/>
      <c r="C245" s="162"/>
      <c r="D245" s="162"/>
      <c r="E245" s="163" t="s">
        <v>137</v>
      </c>
      <c r="F245" s="339" t="s">
        <v>138</v>
      </c>
      <c r="G245" s="274">
        <v>48000000</v>
      </c>
      <c r="H245" s="58">
        <v>4000000</v>
      </c>
      <c r="I245" s="274">
        <v>4000000</v>
      </c>
      <c r="J245" s="58">
        <v>4000000</v>
      </c>
      <c r="K245" s="228">
        <f t="shared" si="183"/>
        <v>12000000</v>
      </c>
      <c r="L245" s="58">
        <v>4000000</v>
      </c>
      <c r="M245" s="274">
        <v>4000000</v>
      </c>
      <c r="N245" s="58">
        <v>4000000</v>
      </c>
      <c r="O245" s="228">
        <f t="shared" si="187"/>
        <v>12000000</v>
      </c>
      <c r="P245" s="58">
        <v>4000000</v>
      </c>
      <c r="Q245" s="274">
        <v>4000000</v>
      </c>
      <c r="R245" s="58">
        <v>4000000</v>
      </c>
      <c r="S245" s="228">
        <f t="shared" si="188"/>
        <v>12000000</v>
      </c>
      <c r="T245" s="58">
        <v>4000000</v>
      </c>
      <c r="U245" s="274">
        <v>4000000</v>
      </c>
      <c r="V245" s="58">
        <v>4000000</v>
      </c>
      <c r="W245" s="239">
        <f t="shared" si="189"/>
        <v>12000000</v>
      </c>
      <c r="AB245" s="128">
        <f>G245</f>
        <v>48000000</v>
      </c>
      <c r="AD245" s="175"/>
      <c r="AE245" s="175">
        <f>(AD245/8)*3</f>
        <v>0</v>
      </c>
      <c r="AF245" s="175">
        <f>AE245</f>
        <v>0</v>
      </c>
      <c r="AG245" s="175">
        <f>(AD245/8)*2</f>
        <v>0</v>
      </c>
      <c r="AH245" s="176"/>
      <c r="AI245" s="181">
        <f t="shared" si="190"/>
        <v>44000000</v>
      </c>
      <c r="AJ245" s="175">
        <v>12000000</v>
      </c>
      <c r="AK245" s="175">
        <v>12000000</v>
      </c>
      <c r="AL245" s="175">
        <v>8000000</v>
      </c>
      <c r="AM245" s="176">
        <v>12000000</v>
      </c>
      <c r="AN245" s="318">
        <f t="shared" si="159"/>
        <v>0</v>
      </c>
      <c r="AO245" s="128">
        <f t="shared" si="158"/>
        <v>-48000000</v>
      </c>
    </row>
    <row r="246" spans="1:41">
      <c r="A246" s="161"/>
      <c r="B246" s="162"/>
      <c r="C246" s="162"/>
      <c r="D246" s="162"/>
      <c r="E246" s="342" t="s">
        <v>512</v>
      </c>
      <c r="F246" s="339" t="s">
        <v>513</v>
      </c>
      <c r="G246" s="274">
        <v>12000000</v>
      </c>
      <c r="H246" s="58">
        <v>1000000</v>
      </c>
      <c r="I246" s="274">
        <v>1000000</v>
      </c>
      <c r="J246" s="58">
        <v>1000000</v>
      </c>
      <c r="K246" s="228">
        <f t="shared" si="183"/>
        <v>3000000</v>
      </c>
      <c r="L246" s="58">
        <v>1000000</v>
      </c>
      <c r="M246" s="274">
        <v>1000000</v>
      </c>
      <c r="N246" s="58">
        <v>1000000</v>
      </c>
      <c r="O246" s="228">
        <f t="shared" si="187"/>
        <v>3000000</v>
      </c>
      <c r="P246" s="58">
        <v>1000000</v>
      </c>
      <c r="Q246" s="274">
        <v>1000000</v>
      </c>
      <c r="R246" s="58">
        <v>1000000</v>
      </c>
      <c r="S246" s="228">
        <f t="shared" si="188"/>
        <v>3000000</v>
      </c>
      <c r="T246" s="58">
        <v>1000000</v>
      </c>
      <c r="U246" s="274">
        <v>1000000</v>
      </c>
      <c r="V246" s="58">
        <v>1000000</v>
      </c>
      <c r="W246" s="239">
        <f t="shared" si="189"/>
        <v>3000000</v>
      </c>
      <c r="AD246" s="175"/>
      <c r="AE246" s="175"/>
      <c r="AF246" s="175"/>
      <c r="AG246" s="175"/>
      <c r="AH246" s="176"/>
      <c r="AI246" s="181"/>
      <c r="AJ246" s="175"/>
      <c r="AK246" s="175"/>
      <c r="AL246" s="175"/>
      <c r="AM246" s="176"/>
      <c r="AN246" s="318">
        <f t="shared" si="159"/>
        <v>0</v>
      </c>
    </row>
    <row r="247" spans="1:41">
      <c r="A247" s="161"/>
      <c r="B247" s="162"/>
      <c r="C247" s="162"/>
      <c r="D247" s="162"/>
      <c r="E247" s="163" t="s">
        <v>215</v>
      </c>
      <c r="F247" s="339" t="s">
        <v>353</v>
      </c>
      <c r="G247" s="285">
        <v>48000000</v>
      </c>
      <c r="H247" s="58">
        <v>4000000</v>
      </c>
      <c r="I247" s="285">
        <v>4000000</v>
      </c>
      <c r="J247" s="58">
        <v>4000000</v>
      </c>
      <c r="K247" s="228">
        <f t="shared" si="183"/>
        <v>12000000</v>
      </c>
      <c r="L247" s="58">
        <v>4000000</v>
      </c>
      <c r="M247" s="285">
        <v>4000000</v>
      </c>
      <c r="N247" s="58">
        <v>4000000</v>
      </c>
      <c r="O247" s="228">
        <f t="shared" si="187"/>
        <v>12000000</v>
      </c>
      <c r="P247" s="58">
        <v>4000000</v>
      </c>
      <c r="Q247" s="285">
        <v>4000000</v>
      </c>
      <c r="R247" s="58">
        <v>4000000</v>
      </c>
      <c r="S247" s="228">
        <f t="shared" si="188"/>
        <v>12000000</v>
      </c>
      <c r="T247" s="58">
        <v>4000000</v>
      </c>
      <c r="U247" s="285">
        <v>4000000</v>
      </c>
      <c r="V247" s="58">
        <v>4000000</v>
      </c>
      <c r="W247" s="239">
        <f t="shared" si="189"/>
        <v>12000000</v>
      </c>
      <c r="AB247" s="128">
        <f>G247</f>
        <v>48000000</v>
      </c>
      <c r="AD247" s="175"/>
      <c r="AE247" s="175"/>
      <c r="AF247" s="175"/>
      <c r="AG247" s="175"/>
      <c r="AH247" s="176"/>
      <c r="AI247" s="181">
        <f t="shared" si="190"/>
        <v>12000000</v>
      </c>
      <c r="AJ247" s="175">
        <v>3000000</v>
      </c>
      <c r="AK247" s="175">
        <v>3000000</v>
      </c>
      <c r="AL247" s="175">
        <v>2000000</v>
      </c>
      <c r="AM247" s="176">
        <v>4000000</v>
      </c>
      <c r="AN247" s="318">
        <f t="shared" si="159"/>
        <v>0</v>
      </c>
      <c r="AO247" s="128">
        <f t="shared" si="158"/>
        <v>-48000000</v>
      </c>
    </row>
    <row r="248" spans="1:41">
      <c r="A248" s="161"/>
      <c r="B248" s="162"/>
      <c r="C248" s="162"/>
      <c r="D248" s="162"/>
      <c r="E248" s="163" t="s">
        <v>216</v>
      </c>
      <c r="F248" s="339" t="s">
        <v>217</v>
      </c>
      <c r="G248" s="274">
        <v>36000000</v>
      </c>
      <c r="H248" s="58">
        <v>3000000</v>
      </c>
      <c r="I248" s="274">
        <v>3000000</v>
      </c>
      <c r="J248" s="58">
        <v>3000000</v>
      </c>
      <c r="K248" s="228">
        <f t="shared" si="183"/>
        <v>9000000</v>
      </c>
      <c r="L248" s="58">
        <v>3000000</v>
      </c>
      <c r="M248" s="274">
        <v>3000000</v>
      </c>
      <c r="N248" s="58">
        <v>3000000</v>
      </c>
      <c r="O248" s="228">
        <f t="shared" si="187"/>
        <v>9000000</v>
      </c>
      <c r="P248" s="58">
        <v>3000000</v>
      </c>
      <c r="Q248" s="274">
        <v>3000000</v>
      </c>
      <c r="R248" s="58">
        <v>3000000</v>
      </c>
      <c r="S248" s="228">
        <f t="shared" si="188"/>
        <v>9000000</v>
      </c>
      <c r="T248" s="58">
        <v>3000000</v>
      </c>
      <c r="U248" s="274">
        <v>3000000</v>
      </c>
      <c r="V248" s="58">
        <v>3000000</v>
      </c>
      <c r="W248" s="239">
        <f t="shared" si="189"/>
        <v>9000000</v>
      </c>
      <c r="AB248" s="128">
        <f>G248</f>
        <v>36000000</v>
      </c>
      <c r="AD248" s="175"/>
      <c r="AE248" s="175"/>
      <c r="AF248" s="175"/>
      <c r="AG248" s="175"/>
      <c r="AH248" s="176"/>
      <c r="AI248" s="181">
        <f t="shared" si="190"/>
        <v>32000000</v>
      </c>
      <c r="AJ248" s="175">
        <v>9000000</v>
      </c>
      <c r="AK248" s="175">
        <v>9000000</v>
      </c>
      <c r="AL248" s="175">
        <v>6000000</v>
      </c>
      <c r="AM248" s="176">
        <v>8000000</v>
      </c>
      <c r="AN248" s="318">
        <f t="shared" ref="AN248:AN311" si="191">G248-K248-O248-S248-W248</f>
        <v>0</v>
      </c>
      <c r="AO248" s="128">
        <f t="shared" si="158"/>
        <v>-36000000</v>
      </c>
    </row>
    <row r="249" spans="1:41" ht="25.5">
      <c r="A249" s="161"/>
      <c r="B249" s="162"/>
      <c r="C249" s="162"/>
      <c r="D249" s="162"/>
      <c r="E249" s="342" t="s">
        <v>160</v>
      </c>
      <c r="F249" s="354" t="s">
        <v>514</v>
      </c>
      <c r="G249" s="274">
        <v>1200000</v>
      </c>
      <c r="H249" s="58">
        <v>400000</v>
      </c>
      <c r="I249" s="274">
        <v>400000</v>
      </c>
      <c r="J249" s="58">
        <v>400000</v>
      </c>
      <c r="K249" s="228">
        <f t="shared" si="183"/>
        <v>1200000</v>
      </c>
      <c r="L249" s="58"/>
      <c r="M249" s="58"/>
      <c r="N249" s="58"/>
      <c r="O249" s="228">
        <f t="shared" si="187"/>
        <v>0</v>
      </c>
      <c r="P249" s="58"/>
      <c r="Q249" s="58"/>
      <c r="R249" s="58"/>
      <c r="S249" s="228">
        <f t="shared" si="188"/>
        <v>0</v>
      </c>
      <c r="T249" s="58"/>
      <c r="U249" s="58"/>
      <c r="V249" s="58"/>
      <c r="W249" s="239">
        <f t="shared" si="189"/>
        <v>0</v>
      </c>
      <c r="AB249" s="128">
        <f>G249</f>
        <v>1200000</v>
      </c>
      <c r="AD249" s="175"/>
      <c r="AE249" s="175"/>
      <c r="AF249" s="175"/>
      <c r="AG249" s="175"/>
      <c r="AH249" s="176"/>
      <c r="AI249" s="181">
        <f t="shared" si="190"/>
        <v>32000000</v>
      </c>
      <c r="AJ249" s="175">
        <v>9000000</v>
      </c>
      <c r="AK249" s="175">
        <v>9000000</v>
      </c>
      <c r="AL249" s="175">
        <v>6000000</v>
      </c>
      <c r="AM249" s="176">
        <v>8000000</v>
      </c>
      <c r="AN249" s="318">
        <f t="shared" si="191"/>
        <v>0</v>
      </c>
      <c r="AO249" s="128">
        <f t="shared" si="158"/>
        <v>-1200000</v>
      </c>
    </row>
    <row r="250" spans="1:41">
      <c r="A250" s="161"/>
      <c r="B250" s="367" t="s">
        <v>482</v>
      </c>
      <c r="C250" s="367"/>
      <c r="D250" s="367"/>
      <c r="E250" s="368"/>
      <c r="F250" s="354" t="s">
        <v>481</v>
      </c>
      <c r="G250" s="285">
        <v>72000000</v>
      </c>
      <c r="H250" s="58"/>
      <c r="I250" s="285">
        <v>72000000</v>
      </c>
      <c r="J250" s="58"/>
      <c r="K250" s="228">
        <f t="shared" si="183"/>
        <v>72000000</v>
      </c>
      <c r="L250" s="58"/>
      <c r="M250" s="58"/>
      <c r="N250" s="58"/>
      <c r="O250" s="228">
        <f t="shared" si="187"/>
        <v>0</v>
      </c>
      <c r="P250" s="58"/>
      <c r="Q250" s="58"/>
      <c r="R250" s="58"/>
      <c r="S250" s="228">
        <f t="shared" si="188"/>
        <v>0</v>
      </c>
      <c r="T250" s="246"/>
      <c r="U250" s="246"/>
      <c r="V250" s="246"/>
      <c r="W250" s="239">
        <f t="shared" si="189"/>
        <v>0</v>
      </c>
      <c r="AD250" s="175"/>
      <c r="AE250" s="175"/>
      <c r="AF250" s="175"/>
      <c r="AG250" s="175"/>
      <c r="AH250" s="176"/>
      <c r="AI250" s="181"/>
      <c r="AJ250" s="175"/>
      <c r="AK250" s="175"/>
      <c r="AL250" s="175"/>
      <c r="AM250" s="176"/>
      <c r="AN250" s="318">
        <f t="shared" si="191"/>
        <v>0</v>
      </c>
    </row>
    <row r="251" spans="1:41">
      <c r="A251" s="161"/>
      <c r="B251" s="367" t="s">
        <v>327</v>
      </c>
      <c r="C251" s="367"/>
      <c r="D251" s="367"/>
      <c r="E251" s="368"/>
      <c r="F251" s="354" t="s">
        <v>515</v>
      </c>
      <c r="G251" s="285">
        <v>4200000</v>
      </c>
      <c r="H251" s="58"/>
      <c r="I251" s="285">
        <v>4200000</v>
      </c>
      <c r="J251" s="58"/>
      <c r="K251" s="228">
        <f t="shared" si="183"/>
        <v>4200000</v>
      </c>
      <c r="L251" s="58"/>
      <c r="M251" s="58"/>
      <c r="N251" s="58"/>
      <c r="O251" s="228">
        <f t="shared" si="187"/>
        <v>0</v>
      </c>
      <c r="P251" s="58"/>
      <c r="Q251" s="58"/>
      <c r="R251" s="58"/>
      <c r="S251" s="228">
        <f t="shared" si="188"/>
        <v>0</v>
      </c>
      <c r="T251" s="246"/>
      <c r="U251" s="246"/>
      <c r="V251" s="246"/>
      <c r="W251" s="239">
        <f t="shared" si="189"/>
        <v>0</v>
      </c>
      <c r="AD251" s="175"/>
      <c r="AE251" s="175"/>
      <c r="AF251" s="175"/>
      <c r="AG251" s="175"/>
      <c r="AH251" s="176"/>
      <c r="AI251" s="181"/>
      <c r="AJ251" s="175"/>
      <c r="AK251" s="175"/>
      <c r="AL251" s="175"/>
      <c r="AM251" s="176"/>
      <c r="AN251" s="318">
        <f t="shared" si="191"/>
        <v>0</v>
      </c>
    </row>
    <row r="252" spans="1:41">
      <c r="A252" s="161"/>
      <c r="B252" s="367" t="s">
        <v>484</v>
      </c>
      <c r="C252" s="367"/>
      <c r="D252" s="367"/>
      <c r="E252" s="368"/>
      <c r="F252" s="354" t="s">
        <v>483</v>
      </c>
      <c r="G252" s="285">
        <v>67822000</v>
      </c>
      <c r="H252" s="58"/>
      <c r="I252" s="285">
        <v>67822000</v>
      </c>
      <c r="J252" s="58"/>
      <c r="K252" s="228">
        <f t="shared" si="183"/>
        <v>67822000</v>
      </c>
      <c r="L252" s="58"/>
      <c r="M252" s="58"/>
      <c r="N252" s="58"/>
      <c r="O252" s="228">
        <f t="shared" si="187"/>
        <v>0</v>
      </c>
      <c r="P252" s="58"/>
      <c r="Q252" s="58"/>
      <c r="R252" s="58"/>
      <c r="S252" s="228">
        <f t="shared" si="188"/>
        <v>0</v>
      </c>
      <c r="T252" s="246"/>
      <c r="U252" s="246"/>
      <c r="V252" s="246"/>
      <c r="W252" s="239">
        <f t="shared" si="189"/>
        <v>0</v>
      </c>
      <c r="AD252" s="175"/>
      <c r="AE252" s="175"/>
      <c r="AF252" s="175"/>
      <c r="AG252" s="175"/>
      <c r="AH252" s="176"/>
      <c r="AI252" s="181"/>
      <c r="AJ252" s="175"/>
      <c r="AK252" s="175"/>
      <c r="AL252" s="175"/>
      <c r="AM252" s="176"/>
      <c r="AN252" s="318">
        <f t="shared" si="191"/>
        <v>0</v>
      </c>
    </row>
    <row r="253" spans="1:41">
      <c r="A253" s="161"/>
      <c r="B253" s="367" t="s">
        <v>486</v>
      </c>
      <c r="C253" s="367"/>
      <c r="D253" s="367"/>
      <c r="E253" s="368"/>
      <c r="F253" s="354" t="s">
        <v>485</v>
      </c>
      <c r="G253" s="285">
        <v>49120000</v>
      </c>
      <c r="H253" s="58"/>
      <c r="I253" s="285">
        <v>49120000</v>
      </c>
      <c r="J253" s="58"/>
      <c r="K253" s="228">
        <f t="shared" si="183"/>
        <v>49120000</v>
      </c>
      <c r="L253" s="58"/>
      <c r="M253" s="58"/>
      <c r="N253" s="58"/>
      <c r="O253" s="228">
        <f t="shared" si="187"/>
        <v>0</v>
      </c>
      <c r="P253" s="58"/>
      <c r="Q253" s="58"/>
      <c r="R253" s="58"/>
      <c r="S253" s="228">
        <f t="shared" si="188"/>
        <v>0</v>
      </c>
      <c r="T253" s="246"/>
      <c r="U253" s="246"/>
      <c r="V253" s="246"/>
      <c r="W253" s="239">
        <f t="shared" si="189"/>
        <v>0</v>
      </c>
      <c r="AD253" s="175"/>
      <c r="AE253" s="175"/>
      <c r="AF253" s="175"/>
      <c r="AG253" s="175"/>
      <c r="AH253" s="176"/>
      <c r="AI253" s="181"/>
      <c r="AJ253" s="175"/>
      <c r="AK253" s="175"/>
      <c r="AL253" s="175"/>
      <c r="AM253" s="176"/>
      <c r="AN253" s="318">
        <f t="shared" si="191"/>
        <v>0</v>
      </c>
    </row>
    <row r="254" spans="1:41">
      <c r="A254" s="161"/>
      <c r="B254" s="162"/>
      <c r="C254" s="162"/>
      <c r="D254" s="162"/>
      <c r="E254" s="163"/>
      <c r="F254" s="180"/>
      <c r="G254" s="228"/>
      <c r="H254" s="58"/>
      <c r="I254" s="58"/>
      <c r="J254" s="58"/>
      <c r="K254" s="228"/>
      <c r="L254" s="58"/>
      <c r="M254" s="58"/>
      <c r="N254" s="58"/>
      <c r="O254" s="228"/>
      <c r="P254" s="58"/>
      <c r="Q254" s="58"/>
      <c r="R254" s="58"/>
      <c r="S254" s="228"/>
      <c r="T254" s="246"/>
      <c r="U254" s="246"/>
      <c r="V254" s="246"/>
      <c r="W254" s="239"/>
      <c r="AD254" s="175"/>
      <c r="AE254" s="175"/>
      <c r="AF254" s="175"/>
      <c r="AG254" s="175"/>
      <c r="AH254" s="176"/>
      <c r="AI254" s="181"/>
      <c r="AJ254" s="175"/>
      <c r="AK254" s="175"/>
      <c r="AL254" s="175"/>
      <c r="AM254" s="176"/>
      <c r="AN254" s="318">
        <f t="shared" si="191"/>
        <v>0</v>
      </c>
      <c r="AO254" s="128">
        <f t="shared" si="158"/>
        <v>0</v>
      </c>
    </row>
    <row r="255" spans="1:41">
      <c r="A255" s="161" t="s">
        <v>218</v>
      </c>
      <c r="B255" s="162" t="s">
        <v>43</v>
      </c>
      <c r="C255" s="162" t="s">
        <v>43</v>
      </c>
      <c r="D255" s="162"/>
      <c r="E255" s="204"/>
      <c r="F255" s="165" t="s">
        <v>219</v>
      </c>
      <c r="G255" s="228">
        <f>G256+G267+G293+G299+G329+G349+G355</f>
        <v>6698442400</v>
      </c>
      <c r="H255" s="58"/>
      <c r="I255" s="58"/>
      <c r="J255" s="58"/>
      <c r="K255" s="228">
        <f>K256+K267+K293+K299+K329+K349+K355</f>
        <v>2594822348</v>
      </c>
      <c r="L255" s="58"/>
      <c r="M255" s="58"/>
      <c r="N255" s="58"/>
      <c r="O255" s="228">
        <f>O256+O267+O293+O299+O329+O349+O355</f>
        <v>2595144052</v>
      </c>
      <c r="P255" s="58"/>
      <c r="Q255" s="58"/>
      <c r="R255" s="58"/>
      <c r="S255" s="228">
        <f>S256+S267+S293+S299+S329+S349+S355</f>
        <v>1401576000</v>
      </c>
      <c r="T255" s="246"/>
      <c r="U255" s="246"/>
      <c r="V255" s="246"/>
      <c r="W255" s="239">
        <f>W256+W267+W293+W299+W329+W349+W355</f>
        <v>106900000</v>
      </c>
      <c r="AD255" s="175"/>
      <c r="AE255" s="175"/>
      <c r="AF255" s="175"/>
      <c r="AG255" s="175"/>
      <c r="AH255" s="176"/>
      <c r="AI255" s="170" t="e">
        <f>AI256+AI267+AI293+AI299+AI329+#REF!+AI355</f>
        <v>#REF!</v>
      </c>
      <c r="AJ255" s="167" t="e">
        <f>AJ256+AJ267+AJ293+AJ299+AJ329+#REF!+AJ355</f>
        <v>#REF!</v>
      </c>
      <c r="AK255" s="167" t="e">
        <f>AK256+AK267+AK293+AK299+AK329+#REF!+AK355</f>
        <v>#REF!</v>
      </c>
      <c r="AL255" s="167" t="e">
        <f>AL256+AL267+AL293+AL299+AL329+#REF!+AL355</f>
        <v>#REF!</v>
      </c>
      <c r="AM255" s="169" t="e">
        <f>AM256+AM267+AM293+AM299+AM329+#REF!+AM355</f>
        <v>#REF!</v>
      </c>
      <c r="AN255" s="318">
        <f t="shared" si="191"/>
        <v>0</v>
      </c>
      <c r="AO255" s="128">
        <f t="shared" si="158"/>
        <v>-6698442400</v>
      </c>
    </row>
    <row r="256" spans="1:41" s="185" customFormat="1" ht="25.5">
      <c r="A256" s="177" t="s">
        <v>218</v>
      </c>
      <c r="B256" s="178" t="s">
        <v>43</v>
      </c>
      <c r="C256" s="178" t="s">
        <v>43</v>
      </c>
      <c r="D256" s="178" t="s">
        <v>28</v>
      </c>
      <c r="E256" s="205"/>
      <c r="F256" s="173" t="s">
        <v>220</v>
      </c>
      <c r="G256" s="228">
        <f>G257+G262</f>
        <v>3155900</v>
      </c>
      <c r="H256" s="35"/>
      <c r="I256" s="35"/>
      <c r="J256" s="35"/>
      <c r="K256" s="228">
        <f>K257+K262</f>
        <v>722250</v>
      </c>
      <c r="L256" s="58"/>
      <c r="M256" s="58"/>
      <c r="N256" s="58"/>
      <c r="O256" s="228">
        <f>O257+O262</f>
        <v>1552950</v>
      </c>
      <c r="P256" s="58"/>
      <c r="Q256" s="58"/>
      <c r="R256" s="58"/>
      <c r="S256" s="228">
        <f>S257+S262</f>
        <v>880700</v>
      </c>
      <c r="T256" s="246"/>
      <c r="U256" s="246"/>
      <c r="V256" s="246"/>
      <c r="W256" s="239">
        <f>W257+W262</f>
        <v>0</v>
      </c>
      <c r="X256" s="128"/>
      <c r="Y256" s="128"/>
      <c r="Z256" s="128"/>
      <c r="AA256" s="128"/>
      <c r="AB256" s="128"/>
      <c r="AC256" s="128"/>
      <c r="AD256" s="167">
        <f>SUM(AD257:AD259)</f>
        <v>0</v>
      </c>
      <c r="AE256" s="175"/>
      <c r="AF256" s="175"/>
      <c r="AG256" s="175"/>
      <c r="AH256" s="176"/>
      <c r="AI256" s="170">
        <f>SUM(AI257:AI259)</f>
        <v>0</v>
      </c>
      <c r="AJ256" s="167">
        <f>SUM(AJ257:AJ259)</f>
        <v>0</v>
      </c>
      <c r="AK256" s="167">
        <f>SUM(AK257:AK259)</f>
        <v>0</v>
      </c>
      <c r="AL256" s="167">
        <f>SUM(AL257:AL259)</f>
        <v>0</v>
      </c>
      <c r="AM256" s="169">
        <f>SUM(AM257:AM259)</f>
        <v>0</v>
      </c>
      <c r="AN256" s="318">
        <f t="shared" si="191"/>
        <v>0</v>
      </c>
      <c r="AO256" s="128">
        <f t="shared" si="158"/>
        <v>-3155900</v>
      </c>
    </row>
    <row r="257" spans="1:41" s="185" customFormat="1" ht="25.5">
      <c r="A257" s="177" t="s">
        <v>218</v>
      </c>
      <c r="B257" s="178" t="s">
        <v>43</v>
      </c>
      <c r="C257" s="178" t="s">
        <v>43</v>
      </c>
      <c r="D257" s="178" t="s">
        <v>28</v>
      </c>
      <c r="E257" s="206" t="s">
        <v>26</v>
      </c>
      <c r="F257" s="278" t="s">
        <v>440</v>
      </c>
      <c r="G257" s="228">
        <f>SUM(G258:G260)</f>
        <v>1761400</v>
      </c>
      <c r="H257" s="35"/>
      <c r="I257" s="35"/>
      <c r="J257" s="35"/>
      <c r="K257" s="228">
        <f>SUM(K258:K260)</f>
        <v>0</v>
      </c>
      <c r="L257" s="58"/>
      <c r="M257" s="58"/>
      <c r="N257" s="58"/>
      <c r="O257" s="228">
        <f>SUM(O258:O260)</f>
        <v>880700</v>
      </c>
      <c r="P257" s="58"/>
      <c r="Q257" s="58"/>
      <c r="R257" s="58"/>
      <c r="S257" s="228">
        <f>SUM(S258:S260)</f>
        <v>880700</v>
      </c>
      <c r="T257" s="246"/>
      <c r="U257" s="246"/>
      <c r="V257" s="246"/>
      <c r="W257" s="239">
        <f>SUM(W258:W260)</f>
        <v>0</v>
      </c>
      <c r="AD257" s="167"/>
      <c r="AE257" s="167"/>
      <c r="AF257" s="167"/>
      <c r="AG257" s="167"/>
      <c r="AH257" s="169"/>
      <c r="AI257" s="170"/>
      <c r="AJ257" s="167"/>
      <c r="AK257" s="167"/>
      <c r="AL257" s="167"/>
      <c r="AM257" s="169"/>
      <c r="AN257" s="318">
        <f t="shared" si="191"/>
        <v>0</v>
      </c>
      <c r="AO257" s="128"/>
    </row>
    <row r="258" spans="1:41" s="185" customFormat="1">
      <c r="A258" s="366" t="s">
        <v>31</v>
      </c>
      <c r="B258" s="367"/>
      <c r="C258" s="367"/>
      <c r="D258" s="367"/>
      <c r="E258" s="368"/>
      <c r="F258" s="180" t="s">
        <v>32</v>
      </c>
      <c r="G258" s="273">
        <v>585000</v>
      </c>
      <c r="H258" s="35"/>
      <c r="I258" s="35"/>
      <c r="J258" s="35"/>
      <c r="K258" s="228"/>
      <c r="L258" s="58">
        <f>G258/2</f>
        <v>292500</v>
      </c>
      <c r="M258" s="35"/>
      <c r="N258" s="35"/>
      <c r="O258" s="228">
        <f>L258+M258+N258</f>
        <v>292500</v>
      </c>
      <c r="P258" s="58">
        <f>L258</f>
        <v>292500</v>
      </c>
      <c r="Q258" s="35"/>
      <c r="R258" s="35"/>
      <c r="S258" s="228">
        <f>P258+Q258+R258</f>
        <v>292500</v>
      </c>
      <c r="T258" s="238"/>
      <c r="U258" s="238"/>
      <c r="V258" s="238"/>
      <c r="W258" s="239"/>
      <c r="AD258" s="167"/>
      <c r="AE258" s="167"/>
      <c r="AF258" s="167"/>
      <c r="AG258" s="167"/>
      <c r="AH258" s="169"/>
      <c r="AI258" s="170"/>
      <c r="AJ258" s="167"/>
      <c r="AK258" s="167"/>
      <c r="AL258" s="167"/>
      <c r="AM258" s="169"/>
      <c r="AN258" s="318">
        <f t="shared" si="191"/>
        <v>0</v>
      </c>
      <c r="AO258" s="128"/>
    </row>
    <row r="259" spans="1:41" s="185" customFormat="1">
      <c r="A259" s="370" t="s">
        <v>33</v>
      </c>
      <c r="B259" s="371"/>
      <c r="C259" s="371"/>
      <c r="D259" s="371"/>
      <c r="E259" s="372"/>
      <c r="F259" s="180" t="s">
        <v>34</v>
      </c>
      <c r="G259" s="273">
        <v>608400</v>
      </c>
      <c r="H259" s="35"/>
      <c r="I259" s="35"/>
      <c r="J259" s="35"/>
      <c r="K259" s="228"/>
      <c r="L259" s="58">
        <f t="shared" ref="L259:L260" si="192">G259/2</f>
        <v>304200</v>
      </c>
      <c r="M259" s="58"/>
      <c r="N259" s="58"/>
      <c r="O259" s="228">
        <f t="shared" ref="O259:O260" si="193">L259+M259+N259</f>
        <v>304200</v>
      </c>
      <c r="P259" s="58">
        <f t="shared" ref="P259:P260" si="194">L259</f>
        <v>304200</v>
      </c>
      <c r="Q259" s="58"/>
      <c r="R259" s="58"/>
      <c r="S259" s="228">
        <f t="shared" ref="S259:S260" si="195">P259+Q259+R259</f>
        <v>304200</v>
      </c>
      <c r="T259" s="238"/>
      <c r="U259" s="238"/>
      <c r="V259" s="238"/>
      <c r="W259" s="239"/>
      <c r="AD259" s="167"/>
      <c r="AE259" s="167"/>
      <c r="AF259" s="167"/>
      <c r="AG259" s="167"/>
      <c r="AH259" s="169"/>
      <c r="AI259" s="170"/>
      <c r="AJ259" s="167"/>
      <c r="AK259" s="167"/>
      <c r="AL259" s="167"/>
      <c r="AM259" s="169"/>
      <c r="AN259" s="318">
        <f t="shared" si="191"/>
        <v>0</v>
      </c>
      <c r="AO259" s="128"/>
    </row>
    <row r="260" spans="1:41" s="185" customFormat="1">
      <c r="A260" s="366" t="s">
        <v>252</v>
      </c>
      <c r="B260" s="367"/>
      <c r="C260" s="367"/>
      <c r="D260" s="367"/>
      <c r="E260" s="368"/>
      <c r="F260" s="180" t="s">
        <v>470</v>
      </c>
      <c r="G260" s="273">
        <v>568000</v>
      </c>
      <c r="H260" s="35"/>
      <c r="I260" s="35"/>
      <c r="J260" s="35"/>
      <c r="K260" s="228"/>
      <c r="L260" s="58">
        <f t="shared" si="192"/>
        <v>284000</v>
      </c>
      <c r="M260" s="35"/>
      <c r="N260" s="35"/>
      <c r="O260" s="228">
        <f t="shared" si="193"/>
        <v>284000</v>
      </c>
      <c r="P260" s="58">
        <f t="shared" si="194"/>
        <v>284000</v>
      </c>
      <c r="Q260" s="35"/>
      <c r="R260" s="35"/>
      <c r="S260" s="228">
        <f t="shared" si="195"/>
        <v>284000</v>
      </c>
      <c r="T260" s="238"/>
      <c r="U260" s="238"/>
      <c r="V260" s="238"/>
      <c r="W260" s="239"/>
      <c r="AD260" s="167"/>
      <c r="AE260" s="167"/>
      <c r="AF260" s="167"/>
      <c r="AG260" s="167"/>
      <c r="AH260" s="169"/>
      <c r="AI260" s="170"/>
      <c r="AJ260" s="167"/>
      <c r="AK260" s="167"/>
      <c r="AL260" s="167"/>
      <c r="AM260" s="169"/>
      <c r="AN260" s="318">
        <f t="shared" si="191"/>
        <v>0</v>
      </c>
      <c r="AO260" s="128"/>
    </row>
    <row r="261" spans="1:41" s="185" customFormat="1">
      <c r="A261" s="177"/>
      <c r="B261" s="178"/>
      <c r="C261" s="178"/>
      <c r="D261" s="178"/>
      <c r="E261" s="205"/>
      <c r="F261" s="173"/>
      <c r="G261" s="228"/>
      <c r="H261" s="35"/>
      <c r="I261" s="35"/>
      <c r="J261" s="35"/>
      <c r="K261" s="228"/>
      <c r="L261" s="35"/>
      <c r="M261" s="35"/>
      <c r="N261" s="35"/>
      <c r="O261" s="228"/>
      <c r="P261" s="35"/>
      <c r="Q261" s="35"/>
      <c r="R261" s="35"/>
      <c r="S261" s="228"/>
      <c r="T261" s="238"/>
      <c r="U261" s="238"/>
      <c r="V261" s="238"/>
      <c r="W261" s="239"/>
      <c r="AD261" s="167"/>
      <c r="AE261" s="167"/>
      <c r="AF261" s="167"/>
      <c r="AG261" s="167"/>
      <c r="AH261" s="169"/>
      <c r="AI261" s="170"/>
      <c r="AJ261" s="167"/>
      <c r="AK261" s="167"/>
      <c r="AL261" s="167"/>
      <c r="AM261" s="169"/>
      <c r="AN261" s="318">
        <f t="shared" si="191"/>
        <v>0</v>
      </c>
      <c r="AO261" s="128"/>
    </row>
    <row r="262" spans="1:41" s="185" customFormat="1">
      <c r="A262" s="177" t="s">
        <v>218</v>
      </c>
      <c r="B262" s="178" t="s">
        <v>43</v>
      </c>
      <c r="C262" s="178" t="s">
        <v>43</v>
      </c>
      <c r="D262" s="178" t="s">
        <v>28</v>
      </c>
      <c r="E262" s="206" t="s">
        <v>43</v>
      </c>
      <c r="F262" s="165" t="s">
        <v>221</v>
      </c>
      <c r="G262" s="228">
        <f>SUM(G263:G265)</f>
        <v>1394500</v>
      </c>
      <c r="H262" s="35"/>
      <c r="I262" s="35"/>
      <c r="J262" s="35"/>
      <c r="K262" s="228">
        <f>SUM(K263:K265)</f>
        <v>722250</v>
      </c>
      <c r="L262" s="58"/>
      <c r="M262" s="58"/>
      <c r="N262" s="58"/>
      <c r="O262" s="228">
        <f>SUM(O263:O265)</f>
        <v>672250</v>
      </c>
      <c r="P262" s="58"/>
      <c r="Q262" s="58"/>
      <c r="R262" s="58"/>
      <c r="S262" s="228">
        <f>SUM(S263:S265)</f>
        <v>0</v>
      </c>
      <c r="T262" s="246"/>
      <c r="U262" s="246"/>
      <c r="V262" s="246"/>
      <c r="W262" s="239">
        <f>SUM(W263:W265)</f>
        <v>0</v>
      </c>
      <c r="X262" s="128"/>
      <c r="Y262" s="128"/>
      <c r="Z262" s="128"/>
      <c r="AA262" s="128"/>
      <c r="AB262" s="128"/>
      <c r="AC262" s="128"/>
      <c r="AD262" s="167">
        <f>SUM(AD263:AD265)</f>
        <v>0</v>
      </c>
      <c r="AE262" s="175"/>
      <c r="AF262" s="175"/>
      <c r="AG262" s="175"/>
      <c r="AH262" s="176"/>
      <c r="AI262" s="170">
        <f>SUM(AI263:AI265)</f>
        <v>18988040</v>
      </c>
      <c r="AJ262" s="167">
        <f>SUM(AJ263:AJ265)</f>
        <v>0</v>
      </c>
      <c r="AK262" s="167">
        <f>SUM(AK263:AK265)</f>
        <v>0</v>
      </c>
      <c r="AL262" s="167">
        <f>SUM(AL263:AL265)</f>
        <v>7838520</v>
      </c>
      <c r="AM262" s="169">
        <f>SUM(AM263:AM265)</f>
        <v>11149520</v>
      </c>
      <c r="AN262" s="318">
        <f t="shared" si="191"/>
        <v>0</v>
      </c>
      <c r="AO262" s="128">
        <f t="shared" si="158"/>
        <v>-1394500</v>
      </c>
    </row>
    <row r="263" spans="1:41">
      <c r="A263" s="366" t="s">
        <v>31</v>
      </c>
      <c r="B263" s="367"/>
      <c r="C263" s="367"/>
      <c r="D263" s="367"/>
      <c r="E263" s="368"/>
      <c r="F263" s="180" t="s">
        <v>32</v>
      </c>
      <c r="G263" s="274">
        <v>634500</v>
      </c>
      <c r="H263" s="58"/>
      <c r="I263" s="58"/>
      <c r="J263" s="58">
        <f>G263/2</f>
        <v>317250</v>
      </c>
      <c r="K263" s="228">
        <f t="shared" ref="K263:K265" si="196">H263+I263+J263</f>
        <v>317250</v>
      </c>
      <c r="L263" s="58"/>
      <c r="M263" s="58"/>
      <c r="N263" s="58">
        <f>J263</f>
        <v>317250</v>
      </c>
      <c r="O263" s="228">
        <f>L263+M263+N263</f>
        <v>317250</v>
      </c>
      <c r="P263" s="58"/>
      <c r="Q263" s="58"/>
      <c r="R263" s="58"/>
      <c r="S263" s="228">
        <f>P263+Q263+R263</f>
        <v>0</v>
      </c>
      <c r="T263" s="246"/>
      <c r="U263" s="246"/>
      <c r="V263" s="246"/>
      <c r="W263" s="239"/>
      <c r="AA263" s="128">
        <f>G263</f>
        <v>634500</v>
      </c>
      <c r="AD263" s="175"/>
      <c r="AE263" s="175"/>
      <c r="AF263" s="175"/>
      <c r="AG263" s="175">
        <f>AD263</f>
        <v>0</v>
      </c>
      <c r="AH263" s="176"/>
      <c r="AI263" s="181">
        <f>AL263+AM263</f>
        <v>3156800</v>
      </c>
      <c r="AJ263" s="175"/>
      <c r="AK263" s="175"/>
      <c r="AL263" s="175">
        <v>1920400</v>
      </c>
      <c r="AM263" s="176">
        <v>1236400</v>
      </c>
      <c r="AN263" s="318">
        <f t="shared" si="191"/>
        <v>0</v>
      </c>
      <c r="AO263" s="128">
        <f t="shared" si="158"/>
        <v>-634500</v>
      </c>
    </row>
    <row r="264" spans="1:41">
      <c r="A264" s="370" t="s">
        <v>33</v>
      </c>
      <c r="B264" s="371"/>
      <c r="C264" s="371"/>
      <c r="D264" s="371"/>
      <c r="E264" s="372"/>
      <c r="F264" s="180" t="s">
        <v>34</v>
      </c>
      <c r="G264" s="274">
        <v>50000</v>
      </c>
      <c r="H264" s="58"/>
      <c r="I264" s="58"/>
      <c r="J264" s="58">
        <v>50000</v>
      </c>
      <c r="K264" s="228">
        <f t="shared" si="196"/>
        <v>50000</v>
      </c>
      <c r="L264" s="58"/>
      <c r="M264" s="58"/>
      <c r="N264" s="58">
        <v>0</v>
      </c>
      <c r="O264" s="228">
        <f t="shared" ref="O264:O265" si="197">L264+M264+N264</f>
        <v>0</v>
      </c>
      <c r="P264" s="58"/>
      <c r="Q264" s="58"/>
      <c r="R264" s="58"/>
      <c r="S264" s="228">
        <f t="shared" ref="S264:S265" si="198">P264+Q264+R264</f>
        <v>0</v>
      </c>
      <c r="T264" s="246"/>
      <c r="U264" s="246"/>
      <c r="V264" s="246"/>
      <c r="W264" s="239"/>
      <c r="AA264" s="128">
        <f>G264</f>
        <v>50000</v>
      </c>
      <c r="AD264" s="175"/>
      <c r="AE264" s="175"/>
      <c r="AF264" s="175"/>
      <c r="AG264" s="175">
        <f t="shared" ref="AG264:AG265" si="199">AD264</f>
        <v>0</v>
      </c>
      <c r="AH264" s="176"/>
      <c r="AI264" s="181">
        <f t="shared" ref="AI264:AI265" si="200">AL264+AM264</f>
        <v>1776240</v>
      </c>
      <c r="AJ264" s="175"/>
      <c r="AK264" s="175"/>
      <c r="AL264" s="175">
        <v>618120</v>
      </c>
      <c r="AM264" s="176">
        <v>1158120</v>
      </c>
      <c r="AN264" s="318">
        <f t="shared" si="191"/>
        <v>0</v>
      </c>
      <c r="AO264" s="128">
        <f t="shared" si="158"/>
        <v>-50000</v>
      </c>
    </row>
    <row r="265" spans="1:41">
      <c r="A265" s="366" t="s">
        <v>252</v>
      </c>
      <c r="B265" s="367"/>
      <c r="C265" s="367"/>
      <c r="D265" s="367"/>
      <c r="E265" s="368"/>
      <c r="F265" s="180" t="s">
        <v>470</v>
      </c>
      <c r="G265" s="274">
        <v>710000</v>
      </c>
      <c r="H265" s="58"/>
      <c r="I265" s="58"/>
      <c r="J265" s="58">
        <f>G265/2</f>
        <v>355000</v>
      </c>
      <c r="K265" s="228">
        <f t="shared" si="196"/>
        <v>355000</v>
      </c>
      <c r="L265" s="58"/>
      <c r="M265" s="58"/>
      <c r="N265" s="58">
        <f>J265</f>
        <v>355000</v>
      </c>
      <c r="O265" s="228">
        <f t="shared" si="197"/>
        <v>355000</v>
      </c>
      <c r="P265" s="58"/>
      <c r="Q265" s="58"/>
      <c r="R265" s="58"/>
      <c r="S265" s="228">
        <f t="shared" si="198"/>
        <v>0</v>
      </c>
      <c r="T265" s="246"/>
      <c r="U265" s="246"/>
      <c r="V265" s="246"/>
      <c r="W265" s="239"/>
      <c r="AA265" s="128">
        <f>G265</f>
        <v>710000</v>
      </c>
      <c r="AD265" s="175"/>
      <c r="AE265" s="175"/>
      <c r="AF265" s="175"/>
      <c r="AG265" s="175">
        <f t="shared" si="199"/>
        <v>0</v>
      </c>
      <c r="AH265" s="176"/>
      <c r="AI265" s="181">
        <f t="shared" si="200"/>
        <v>14055000</v>
      </c>
      <c r="AJ265" s="175"/>
      <c r="AK265" s="175"/>
      <c r="AL265" s="175">
        <v>5300000</v>
      </c>
      <c r="AM265" s="176">
        <v>8755000</v>
      </c>
      <c r="AN265" s="318">
        <f t="shared" si="191"/>
        <v>0</v>
      </c>
      <c r="AO265" s="128">
        <f t="shared" si="158"/>
        <v>-710000</v>
      </c>
    </row>
    <row r="266" spans="1:41">
      <c r="A266" s="182"/>
      <c r="B266" s="183"/>
      <c r="C266" s="183"/>
      <c r="D266" s="183"/>
      <c r="E266" s="163"/>
      <c r="F266" s="180"/>
      <c r="G266" s="228"/>
      <c r="H266" s="58"/>
      <c r="I266" s="58"/>
      <c r="J266" s="58"/>
      <c r="K266" s="228"/>
      <c r="L266" s="58"/>
      <c r="M266" s="58"/>
      <c r="N266" s="58"/>
      <c r="O266" s="228"/>
      <c r="P266" s="58"/>
      <c r="Q266" s="58"/>
      <c r="R266" s="58"/>
      <c r="S266" s="228"/>
      <c r="T266" s="246"/>
      <c r="U266" s="246"/>
      <c r="V266" s="246"/>
      <c r="W266" s="239"/>
      <c r="AD266" s="175"/>
      <c r="AE266" s="175"/>
      <c r="AF266" s="175"/>
      <c r="AG266" s="175"/>
      <c r="AH266" s="176"/>
      <c r="AI266" s="181"/>
      <c r="AJ266" s="175"/>
      <c r="AK266" s="175"/>
      <c r="AL266" s="175"/>
      <c r="AM266" s="176"/>
      <c r="AN266" s="318">
        <f t="shared" si="191"/>
        <v>0</v>
      </c>
      <c r="AO266" s="128">
        <f t="shared" si="158"/>
        <v>0</v>
      </c>
    </row>
    <row r="267" spans="1:41" s="185" customFormat="1">
      <c r="A267" s="177" t="s">
        <v>218</v>
      </c>
      <c r="B267" s="178" t="s">
        <v>43</v>
      </c>
      <c r="C267" s="178" t="s">
        <v>43</v>
      </c>
      <c r="D267" s="178" t="s">
        <v>53</v>
      </c>
      <c r="E267" s="205"/>
      <c r="F267" s="165" t="s">
        <v>228</v>
      </c>
      <c r="G267" s="228">
        <f>G268+G273+G278+G283+G288</f>
        <v>1874000</v>
      </c>
      <c r="H267" s="35"/>
      <c r="I267" s="35"/>
      <c r="J267" s="35"/>
      <c r="K267" s="228">
        <f>K268+K273+K278+K283+K288</f>
        <v>0</v>
      </c>
      <c r="L267" s="58"/>
      <c r="M267" s="58"/>
      <c r="N267" s="58"/>
      <c r="O267" s="228">
        <f>O268+O273+O278+O283+O288</f>
        <v>384000</v>
      </c>
      <c r="P267" s="58"/>
      <c r="Q267" s="58"/>
      <c r="R267" s="58"/>
      <c r="S267" s="228">
        <f>S268+S273+S278+S283+S288</f>
        <v>1490000</v>
      </c>
      <c r="T267" s="246"/>
      <c r="U267" s="246"/>
      <c r="V267" s="246"/>
      <c r="W267" s="239">
        <f>W268+W273+W278+W283+W288</f>
        <v>0</v>
      </c>
      <c r="X267" s="128"/>
      <c r="Y267" s="128"/>
      <c r="Z267" s="128"/>
      <c r="AA267" s="128"/>
      <c r="AB267" s="128"/>
      <c r="AC267" s="128"/>
      <c r="AD267" s="167">
        <f>SUM(AD268:AD270)</f>
        <v>0</v>
      </c>
      <c r="AE267" s="175"/>
      <c r="AF267" s="175"/>
      <c r="AG267" s="175"/>
      <c r="AH267" s="176"/>
      <c r="AI267" s="170">
        <f>SUM(AI268:AI270)</f>
        <v>5088080</v>
      </c>
      <c r="AJ267" s="167">
        <f>SUM(AJ268:AJ270)</f>
        <v>0</v>
      </c>
      <c r="AK267" s="167">
        <f>SUM(AK268:AK270)</f>
        <v>0</v>
      </c>
      <c r="AL267" s="167">
        <f>SUM(AL268:AL270)</f>
        <v>5088080</v>
      </c>
      <c r="AM267" s="169">
        <f>SUM(AM268:AM270)</f>
        <v>0</v>
      </c>
      <c r="AN267" s="318">
        <f t="shared" si="191"/>
        <v>0</v>
      </c>
      <c r="AO267" s="128">
        <f t="shared" ref="AO267:AO335" si="201">AN267-G267</f>
        <v>-1874000</v>
      </c>
    </row>
    <row r="268" spans="1:41" s="185" customFormat="1">
      <c r="A268" s="177" t="s">
        <v>218</v>
      </c>
      <c r="B268" s="178" t="s">
        <v>43</v>
      </c>
      <c r="C268" s="178" t="s">
        <v>43</v>
      </c>
      <c r="D268" s="178" t="s">
        <v>53</v>
      </c>
      <c r="E268" s="205" t="s">
        <v>26</v>
      </c>
      <c r="F268" s="165" t="s">
        <v>229</v>
      </c>
      <c r="G268" s="228">
        <f>SUM(G269:G271)</f>
        <v>384000</v>
      </c>
      <c r="H268" s="35"/>
      <c r="I268" s="35"/>
      <c r="J268" s="35"/>
      <c r="K268" s="228">
        <f>SUM(K269:K271)</f>
        <v>0</v>
      </c>
      <c r="L268" s="58"/>
      <c r="M268" s="58"/>
      <c r="N268" s="58"/>
      <c r="O268" s="228">
        <f>SUM(O269:O271)</f>
        <v>384000</v>
      </c>
      <c r="P268" s="58"/>
      <c r="Q268" s="58"/>
      <c r="R268" s="58"/>
      <c r="S268" s="228">
        <f>SUM(S269:S271)</f>
        <v>0</v>
      </c>
      <c r="T268" s="238"/>
      <c r="U268" s="238"/>
      <c r="V268" s="238"/>
      <c r="W268" s="239"/>
      <c r="AD268" s="167">
        <f>SUM(AD269:AD271)</f>
        <v>0</v>
      </c>
      <c r="AE268" s="167"/>
      <c r="AF268" s="167"/>
      <c r="AG268" s="167"/>
      <c r="AH268" s="169"/>
      <c r="AI268" s="170">
        <f>SUM(AI269:AI271)</f>
        <v>4134040</v>
      </c>
      <c r="AJ268" s="167">
        <f t="shared" ref="AJ268:AM268" si="202">SUM(AJ269:AJ271)</f>
        <v>0</v>
      </c>
      <c r="AK268" s="167">
        <f t="shared" si="202"/>
        <v>0</v>
      </c>
      <c r="AL268" s="167">
        <f t="shared" si="202"/>
        <v>4134040</v>
      </c>
      <c r="AM268" s="169">
        <f t="shared" si="202"/>
        <v>0</v>
      </c>
      <c r="AN268" s="318">
        <f t="shared" si="191"/>
        <v>0</v>
      </c>
      <c r="AO268" s="128">
        <f t="shared" si="201"/>
        <v>-384000</v>
      </c>
    </row>
    <row r="269" spans="1:41">
      <c r="A269" s="161"/>
      <c r="B269" s="162"/>
      <c r="C269" s="162"/>
      <c r="D269" s="162"/>
      <c r="E269" s="163" t="s">
        <v>31</v>
      </c>
      <c r="F269" s="174" t="s">
        <v>32</v>
      </c>
      <c r="G269" s="273">
        <v>69000</v>
      </c>
      <c r="H269" s="58"/>
      <c r="I269" s="273"/>
      <c r="J269" s="58"/>
      <c r="K269" s="228">
        <f>H269+I269+J269</f>
        <v>0</v>
      </c>
      <c r="L269" s="58"/>
      <c r="M269" s="58"/>
      <c r="N269" s="273">
        <v>69000</v>
      </c>
      <c r="O269" s="228">
        <f>L269+M269+N269</f>
        <v>69000</v>
      </c>
      <c r="P269" s="58"/>
      <c r="Q269" s="58"/>
      <c r="R269" s="58"/>
      <c r="S269" s="228">
        <f>P269+Q269+R269</f>
        <v>0</v>
      </c>
      <c r="T269" s="246"/>
      <c r="U269" s="246"/>
      <c r="V269" s="246"/>
      <c r="W269" s="239"/>
      <c r="AA269" s="128">
        <f>G269</f>
        <v>69000</v>
      </c>
      <c r="AD269" s="175"/>
      <c r="AE269" s="175"/>
      <c r="AF269" s="175"/>
      <c r="AG269" s="175">
        <f>AD269</f>
        <v>0</v>
      </c>
      <c r="AH269" s="176"/>
      <c r="AI269" s="181">
        <f>AL269</f>
        <v>792400</v>
      </c>
      <c r="AJ269" s="175"/>
      <c r="AK269" s="175"/>
      <c r="AL269" s="175">
        <v>792400</v>
      </c>
      <c r="AM269" s="176"/>
      <c r="AN269" s="318">
        <f t="shared" si="191"/>
        <v>0</v>
      </c>
      <c r="AO269" s="128">
        <f t="shared" si="201"/>
        <v>-69000</v>
      </c>
    </row>
    <row r="270" spans="1:41">
      <c r="A270" s="161"/>
      <c r="B270" s="162"/>
      <c r="C270" s="162"/>
      <c r="D270" s="162"/>
      <c r="E270" s="163" t="s">
        <v>33</v>
      </c>
      <c r="F270" s="174" t="s">
        <v>212</v>
      </c>
      <c r="G270" s="273">
        <v>50000</v>
      </c>
      <c r="H270" s="58"/>
      <c r="I270" s="273"/>
      <c r="J270" s="58"/>
      <c r="K270" s="228">
        <f t="shared" ref="K270:K271" si="203">H270+I270+J270</f>
        <v>0</v>
      </c>
      <c r="L270" s="58"/>
      <c r="M270" s="58"/>
      <c r="N270" s="273">
        <v>50000</v>
      </c>
      <c r="O270" s="228">
        <f t="shared" ref="O270:O271" si="204">L270+M270+N270</f>
        <v>50000</v>
      </c>
      <c r="P270" s="58"/>
      <c r="Q270" s="58"/>
      <c r="R270" s="58"/>
      <c r="S270" s="228">
        <f t="shared" ref="S270:S271" si="205">P270+Q270+R270</f>
        <v>0</v>
      </c>
      <c r="T270" s="246"/>
      <c r="U270" s="246"/>
      <c r="V270" s="246"/>
      <c r="W270" s="239"/>
      <c r="AA270" s="128">
        <f>G270</f>
        <v>50000</v>
      </c>
      <c r="AD270" s="175"/>
      <c r="AE270" s="175"/>
      <c r="AF270" s="175"/>
      <c r="AG270" s="175">
        <f t="shared" ref="AG270:AG271" si="206">AD270</f>
        <v>0</v>
      </c>
      <c r="AH270" s="176"/>
      <c r="AI270" s="181">
        <f t="shared" ref="AI270:AI271" si="207">AL270</f>
        <v>161640</v>
      </c>
      <c r="AJ270" s="175"/>
      <c r="AK270" s="175"/>
      <c r="AL270" s="175">
        <v>161640</v>
      </c>
      <c r="AM270" s="176"/>
      <c r="AN270" s="318">
        <f t="shared" si="191"/>
        <v>0</v>
      </c>
      <c r="AO270" s="128">
        <f t="shared" si="201"/>
        <v>-50000</v>
      </c>
    </row>
    <row r="271" spans="1:41">
      <c r="A271" s="161"/>
      <c r="B271" s="162"/>
      <c r="C271" s="162"/>
      <c r="D271" s="162"/>
      <c r="E271" s="163" t="s">
        <v>35</v>
      </c>
      <c r="F271" s="174" t="s">
        <v>210</v>
      </c>
      <c r="G271" s="274">
        <v>265000</v>
      </c>
      <c r="H271" s="58"/>
      <c r="I271" s="274"/>
      <c r="J271" s="58"/>
      <c r="K271" s="228">
        <f t="shared" si="203"/>
        <v>0</v>
      </c>
      <c r="L271" s="58"/>
      <c r="M271" s="58"/>
      <c r="N271" s="274">
        <v>265000</v>
      </c>
      <c r="O271" s="228">
        <f t="shared" si="204"/>
        <v>265000</v>
      </c>
      <c r="P271" s="58"/>
      <c r="Q271" s="58"/>
      <c r="R271" s="58"/>
      <c r="S271" s="228">
        <f t="shared" si="205"/>
        <v>0</v>
      </c>
      <c r="T271" s="246"/>
      <c r="U271" s="246"/>
      <c r="V271" s="246"/>
      <c r="W271" s="239"/>
      <c r="AA271" s="128">
        <f>G271</f>
        <v>265000</v>
      </c>
      <c r="AD271" s="175"/>
      <c r="AE271" s="175"/>
      <c r="AF271" s="175"/>
      <c r="AG271" s="175">
        <f t="shared" si="206"/>
        <v>0</v>
      </c>
      <c r="AH271" s="176"/>
      <c r="AI271" s="181">
        <f t="shared" si="207"/>
        <v>3180000</v>
      </c>
      <c r="AJ271" s="175"/>
      <c r="AK271" s="175"/>
      <c r="AL271" s="175">
        <v>3180000</v>
      </c>
      <c r="AM271" s="176"/>
      <c r="AN271" s="318">
        <f t="shared" si="191"/>
        <v>0</v>
      </c>
      <c r="AO271" s="128">
        <f t="shared" si="201"/>
        <v>-265000</v>
      </c>
    </row>
    <row r="272" spans="1:41">
      <c r="A272" s="161"/>
      <c r="B272" s="162"/>
      <c r="C272" s="162"/>
      <c r="D272" s="162"/>
      <c r="E272" s="204"/>
      <c r="F272" s="174"/>
      <c r="G272" s="228"/>
      <c r="H272" s="35"/>
      <c r="I272" s="35"/>
      <c r="J272" s="35"/>
      <c r="K272" s="228"/>
      <c r="L272" s="58"/>
      <c r="M272" s="58"/>
      <c r="N272" s="58"/>
      <c r="O272" s="228"/>
      <c r="P272" s="58"/>
      <c r="Q272" s="58"/>
      <c r="R272" s="58"/>
      <c r="S272" s="228"/>
      <c r="T272" s="246"/>
      <c r="U272" s="246"/>
      <c r="V272" s="246"/>
      <c r="W272" s="239"/>
      <c r="AD272" s="167"/>
      <c r="AE272" s="175"/>
      <c r="AF272" s="175"/>
      <c r="AG272" s="175"/>
      <c r="AH272" s="176"/>
      <c r="AI272" s="170"/>
      <c r="AJ272" s="175"/>
      <c r="AK272" s="175"/>
      <c r="AL272" s="175"/>
      <c r="AM272" s="176"/>
      <c r="AN272" s="318">
        <f t="shared" si="191"/>
        <v>0</v>
      </c>
      <c r="AO272" s="128">
        <f t="shared" si="201"/>
        <v>0</v>
      </c>
    </row>
    <row r="273" spans="1:41" s="185" customFormat="1">
      <c r="A273" s="177" t="s">
        <v>218</v>
      </c>
      <c r="B273" s="178" t="s">
        <v>43</v>
      </c>
      <c r="C273" s="178" t="s">
        <v>43</v>
      </c>
      <c r="D273" s="178" t="s">
        <v>53</v>
      </c>
      <c r="E273" s="206" t="s">
        <v>43</v>
      </c>
      <c r="F273" s="165" t="s">
        <v>230</v>
      </c>
      <c r="G273" s="228">
        <f>SUM(G274:G276)</f>
        <v>377500</v>
      </c>
      <c r="H273" s="35"/>
      <c r="I273" s="35"/>
      <c r="J273" s="35"/>
      <c r="K273" s="228">
        <f>SUM(K274:K276)</f>
        <v>0</v>
      </c>
      <c r="L273" s="58"/>
      <c r="M273" s="58"/>
      <c r="N273" s="58"/>
      <c r="O273" s="228">
        <f>SUM(O274:O276)</f>
        <v>0</v>
      </c>
      <c r="P273" s="58"/>
      <c r="Q273" s="58"/>
      <c r="R273" s="58"/>
      <c r="S273" s="228">
        <f>SUM(S274:S276)</f>
        <v>377500</v>
      </c>
      <c r="T273" s="246"/>
      <c r="U273" s="246"/>
      <c r="V273" s="246"/>
      <c r="W273" s="239">
        <f>SUM(W274:W276)</f>
        <v>0</v>
      </c>
      <c r="X273" s="128"/>
      <c r="Y273" s="128"/>
      <c r="Z273" s="128"/>
      <c r="AA273" s="128"/>
      <c r="AB273" s="128"/>
      <c r="AC273" s="128"/>
      <c r="AD273" s="167">
        <f>SUM(AD274:AD276)</f>
        <v>0</v>
      </c>
      <c r="AE273" s="175"/>
      <c r="AF273" s="175"/>
      <c r="AG273" s="175"/>
      <c r="AH273" s="176"/>
      <c r="AI273" s="170">
        <f>SUM(AI274:AI276)</f>
        <v>4134040</v>
      </c>
      <c r="AJ273" s="167">
        <f>SUM(AJ274:AJ276)</f>
        <v>0</v>
      </c>
      <c r="AK273" s="167">
        <f>SUM(AK274:AK276)</f>
        <v>4134040</v>
      </c>
      <c r="AL273" s="167">
        <f>SUM(AL274:AL276)</f>
        <v>0</v>
      </c>
      <c r="AM273" s="169">
        <f>SUM(AM274:AM276)</f>
        <v>0</v>
      </c>
      <c r="AN273" s="318">
        <f t="shared" si="191"/>
        <v>0</v>
      </c>
      <c r="AO273" s="128">
        <f t="shared" si="201"/>
        <v>-377500</v>
      </c>
    </row>
    <row r="274" spans="1:41">
      <c r="A274" s="161"/>
      <c r="B274" s="162"/>
      <c r="C274" s="162"/>
      <c r="D274" s="162"/>
      <c r="E274" s="163" t="s">
        <v>31</v>
      </c>
      <c r="F274" s="174" t="s">
        <v>32</v>
      </c>
      <c r="G274" s="273">
        <v>69000</v>
      </c>
      <c r="H274" s="58"/>
      <c r="I274" s="58"/>
      <c r="J274" s="273"/>
      <c r="K274" s="228">
        <f t="shared" ref="K274:K276" si="208">H274+I274+J274</f>
        <v>0</v>
      </c>
      <c r="L274" s="58"/>
      <c r="M274" s="58"/>
      <c r="N274" s="58"/>
      <c r="O274" s="228">
        <f>L274+M274+N274</f>
        <v>0</v>
      </c>
      <c r="P274" s="273">
        <v>69000</v>
      </c>
      <c r="Q274" s="58"/>
      <c r="R274" s="58"/>
      <c r="S274" s="228">
        <f>P274+Q274+R274</f>
        <v>69000</v>
      </c>
      <c r="T274" s="246"/>
      <c r="U274" s="246"/>
      <c r="V274" s="246"/>
      <c r="W274" s="239"/>
      <c r="AA274" s="128">
        <f>G274</f>
        <v>69000</v>
      </c>
      <c r="AD274" s="175"/>
      <c r="AE274" s="175"/>
      <c r="AF274" s="175">
        <f>AD274</f>
        <v>0</v>
      </c>
      <c r="AG274" s="175"/>
      <c r="AH274" s="176"/>
      <c r="AI274" s="181">
        <f>AK274</f>
        <v>792400</v>
      </c>
      <c r="AJ274" s="175"/>
      <c r="AK274" s="175">
        <v>792400</v>
      </c>
      <c r="AL274" s="175"/>
      <c r="AM274" s="176"/>
      <c r="AN274" s="318">
        <f t="shared" si="191"/>
        <v>0</v>
      </c>
      <c r="AO274" s="128">
        <f t="shared" si="201"/>
        <v>-69000</v>
      </c>
    </row>
    <row r="275" spans="1:41">
      <c r="A275" s="161"/>
      <c r="B275" s="162"/>
      <c r="C275" s="162"/>
      <c r="D275" s="162"/>
      <c r="E275" s="163" t="s">
        <v>33</v>
      </c>
      <c r="F275" s="174" t="s">
        <v>212</v>
      </c>
      <c r="G275" s="273">
        <v>43500</v>
      </c>
      <c r="H275" s="58"/>
      <c r="I275" s="58"/>
      <c r="J275" s="273"/>
      <c r="K275" s="228">
        <f t="shared" si="208"/>
        <v>0</v>
      </c>
      <c r="L275" s="58"/>
      <c r="M275" s="58"/>
      <c r="N275" s="58"/>
      <c r="O275" s="228">
        <f t="shared" ref="O275:O276" si="209">L275+M275+N275</f>
        <v>0</v>
      </c>
      <c r="P275" s="273">
        <v>43500</v>
      </c>
      <c r="Q275" s="58"/>
      <c r="R275" s="58"/>
      <c r="S275" s="228">
        <f t="shared" ref="S275:S276" si="210">P275+Q275+R275</f>
        <v>43500</v>
      </c>
      <c r="T275" s="246"/>
      <c r="U275" s="246"/>
      <c r="V275" s="246"/>
      <c r="W275" s="239"/>
      <c r="AA275" s="128">
        <f>G275</f>
        <v>43500</v>
      </c>
      <c r="AD275" s="175"/>
      <c r="AE275" s="175"/>
      <c r="AF275" s="175">
        <f t="shared" ref="AF275:AF276" si="211">AD275</f>
        <v>0</v>
      </c>
      <c r="AG275" s="175"/>
      <c r="AH275" s="176"/>
      <c r="AI275" s="181">
        <f t="shared" ref="AI275:AI276" si="212">AK275</f>
        <v>161640</v>
      </c>
      <c r="AJ275" s="175"/>
      <c r="AK275" s="175">
        <v>161640</v>
      </c>
      <c r="AL275" s="175"/>
      <c r="AM275" s="176"/>
      <c r="AN275" s="318">
        <f t="shared" si="191"/>
        <v>0</v>
      </c>
      <c r="AO275" s="128">
        <f t="shared" si="201"/>
        <v>-43500</v>
      </c>
    </row>
    <row r="276" spans="1:41">
      <c r="A276" s="161"/>
      <c r="B276" s="162"/>
      <c r="C276" s="162"/>
      <c r="D276" s="162"/>
      <c r="E276" s="163" t="s">
        <v>35</v>
      </c>
      <c r="F276" s="174" t="s">
        <v>210</v>
      </c>
      <c r="G276" s="274">
        <v>265000</v>
      </c>
      <c r="H276" s="58"/>
      <c r="I276" s="58"/>
      <c r="J276" s="274"/>
      <c r="K276" s="228">
        <f t="shared" si="208"/>
        <v>0</v>
      </c>
      <c r="L276" s="58"/>
      <c r="M276" s="58"/>
      <c r="N276" s="58"/>
      <c r="O276" s="228">
        <f t="shared" si="209"/>
        <v>0</v>
      </c>
      <c r="P276" s="274">
        <v>265000</v>
      </c>
      <c r="Q276" s="58"/>
      <c r="R276" s="58"/>
      <c r="S276" s="228">
        <f t="shared" si="210"/>
        <v>265000</v>
      </c>
      <c r="T276" s="246"/>
      <c r="U276" s="246"/>
      <c r="V276" s="246"/>
      <c r="W276" s="239"/>
      <c r="AA276" s="128">
        <f>G276</f>
        <v>265000</v>
      </c>
      <c r="AD276" s="175"/>
      <c r="AE276" s="175"/>
      <c r="AF276" s="175">
        <f t="shared" si="211"/>
        <v>0</v>
      </c>
      <c r="AG276" s="175"/>
      <c r="AH276" s="176"/>
      <c r="AI276" s="181">
        <f t="shared" si="212"/>
        <v>3180000</v>
      </c>
      <c r="AJ276" s="175"/>
      <c r="AK276" s="175">
        <v>3180000</v>
      </c>
      <c r="AL276" s="175"/>
      <c r="AM276" s="176"/>
      <c r="AN276" s="318">
        <f t="shared" si="191"/>
        <v>0</v>
      </c>
      <c r="AO276" s="128">
        <f t="shared" si="201"/>
        <v>-265000</v>
      </c>
    </row>
    <row r="277" spans="1:41">
      <c r="A277" s="161"/>
      <c r="B277" s="162"/>
      <c r="C277" s="162"/>
      <c r="D277" s="162"/>
      <c r="E277" s="207"/>
      <c r="F277" s="174"/>
      <c r="G277" s="228"/>
      <c r="H277" s="58"/>
      <c r="I277" s="58"/>
      <c r="J277" s="58"/>
      <c r="K277" s="228"/>
      <c r="L277" s="58"/>
      <c r="M277" s="58"/>
      <c r="N277" s="58"/>
      <c r="O277" s="228"/>
      <c r="P277" s="58"/>
      <c r="Q277" s="58"/>
      <c r="R277" s="58"/>
      <c r="S277" s="228"/>
      <c r="T277" s="246"/>
      <c r="U277" s="246"/>
      <c r="V277" s="246"/>
      <c r="W277" s="239"/>
      <c r="AD277" s="175"/>
      <c r="AE277" s="175"/>
      <c r="AF277" s="175"/>
      <c r="AG277" s="175"/>
      <c r="AH277" s="176"/>
      <c r="AI277" s="181"/>
      <c r="AJ277" s="175"/>
      <c r="AK277" s="175"/>
      <c r="AL277" s="175"/>
      <c r="AM277" s="176"/>
      <c r="AN277" s="318">
        <f t="shared" si="191"/>
        <v>0</v>
      </c>
      <c r="AO277" s="128">
        <f t="shared" si="201"/>
        <v>0</v>
      </c>
    </row>
    <row r="278" spans="1:41" s="185" customFormat="1">
      <c r="A278" s="177" t="s">
        <v>218</v>
      </c>
      <c r="B278" s="178" t="s">
        <v>43</v>
      </c>
      <c r="C278" s="178" t="s">
        <v>43</v>
      </c>
      <c r="D278" s="178" t="s">
        <v>53</v>
      </c>
      <c r="E278" s="205" t="s">
        <v>45</v>
      </c>
      <c r="F278" s="165" t="s">
        <v>231</v>
      </c>
      <c r="G278" s="228">
        <f>SUM(G279:G281)</f>
        <v>404000</v>
      </c>
      <c r="H278" s="35"/>
      <c r="I278" s="35"/>
      <c r="J278" s="35"/>
      <c r="K278" s="228">
        <f>SUM(K279:K281)</f>
        <v>0</v>
      </c>
      <c r="L278" s="58"/>
      <c r="M278" s="58"/>
      <c r="N278" s="58"/>
      <c r="O278" s="228">
        <f>SUM(O279:O281)</f>
        <v>0</v>
      </c>
      <c r="P278" s="58"/>
      <c r="Q278" s="58"/>
      <c r="R278" s="58"/>
      <c r="S278" s="228">
        <f>SUM(S279:S281)</f>
        <v>404000</v>
      </c>
      <c r="T278" s="58"/>
      <c r="U278" s="58"/>
      <c r="V278" s="58"/>
      <c r="W278" s="239">
        <f>SUM(W279:W281)</f>
        <v>0</v>
      </c>
      <c r="X278" s="128"/>
      <c r="Y278" s="128"/>
      <c r="Z278" s="128"/>
      <c r="AA278" s="128"/>
      <c r="AB278" s="128"/>
      <c r="AC278" s="128"/>
      <c r="AD278" s="167">
        <f>SUM(AD279:AD281)</f>
        <v>0</v>
      </c>
      <c r="AE278" s="175"/>
      <c r="AF278" s="175"/>
      <c r="AG278" s="175"/>
      <c r="AH278" s="176"/>
      <c r="AI278" s="170">
        <f>SUM(AI279:AI281)</f>
        <v>14134040</v>
      </c>
      <c r="AJ278" s="167">
        <f>SUM(AJ279:AJ281)</f>
        <v>0</v>
      </c>
      <c r="AK278" s="167">
        <f>SUM(AK279:AK281)</f>
        <v>0</v>
      </c>
      <c r="AL278" s="167">
        <f>SUM(AL279:AL281)</f>
        <v>4134040</v>
      </c>
      <c r="AM278" s="169">
        <f>SUM(AM279:AM281)</f>
        <v>10000000</v>
      </c>
      <c r="AN278" s="318">
        <f t="shared" si="191"/>
        <v>0</v>
      </c>
      <c r="AO278" s="128">
        <f t="shared" si="201"/>
        <v>-404000</v>
      </c>
    </row>
    <row r="279" spans="1:41">
      <c r="A279" s="161"/>
      <c r="B279" s="162"/>
      <c r="C279" s="162"/>
      <c r="D279" s="162"/>
      <c r="E279" s="163" t="s">
        <v>31</v>
      </c>
      <c r="F279" s="174" t="s">
        <v>32</v>
      </c>
      <c r="G279" s="273">
        <v>69000</v>
      </c>
      <c r="H279" s="58"/>
      <c r="I279" s="58"/>
      <c r="J279" s="58"/>
      <c r="K279" s="228"/>
      <c r="L279" s="273"/>
      <c r="M279" s="58"/>
      <c r="N279" s="58"/>
      <c r="O279" s="228"/>
      <c r="P279" s="58"/>
      <c r="Q279" s="58"/>
      <c r="R279" s="273">
        <v>69000</v>
      </c>
      <c r="S279" s="228">
        <f>P279+Q279+R279</f>
        <v>69000</v>
      </c>
      <c r="T279" s="58"/>
      <c r="U279" s="58"/>
      <c r="V279" s="58"/>
      <c r="W279" s="239">
        <f>T279+U279+V279</f>
        <v>0</v>
      </c>
      <c r="AA279" s="128">
        <f>G279</f>
        <v>69000</v>
      </c>
      <c r="AD279" s="175"/>
      <c r="AE279" s="175"/>
      <c r="AF279" s="175"/>
      <c r="AG279" s="175">
        <f>AD279</f>
        <v>0</v>
      </c>
      <c r="AH279" s="176"/>
      <c r="AI279" s="181">
        <f>AL279+AM279</f>
        <v>792400</v>
      </c>
      <c r="AJ279" s="175"/>
      <c r="AK279" s="175"/>
      <c r="AL279" s="175">
        <v>792400</v>
      </c>
      <c r="AM279" s="176">
        <v>0</v>
      </c>
      <c r="AN279" s="318">
        <f t="shared" si="191"/>
        <v>0</v>
      </c>
      <c r="AO279" s="128">
        <f t="shared" si="201"/>
        <v>-69000</v>
      </c>
    </row>
    <row r="280" spans="1:41">
      <c r="A280" s="161"/>
      <c r="B280" s="162"/>
      <c r="C280" s="162"/>
      <c r="D280" s="162"/>
      <c r="E280" s="163" t="s">
        <v>33</v>
      </c>
      <c r="F280" s="174" t="s">
        <v>212</v>
      </c>
      <c r="G280" s="273">
        <v>70000</v>
      </c>
      <c r="H280" s="58"/>
      <c r="I280" s="58"/>
      <c r="J280" s="58"/>
      <c r="K280" s="228"/>
      <c r="L280" s="273"/>
      <c r="M280" s="58"/>
      <c r="N280" s="58"/>
      <c r="O280" s="228"/>
      <c r="P280" s="58"/>
      <c r="Q280" s="58"/>
      <c r="R280" s="273">
        <v>70000</v>
      </c>
      <c r="S280" s="228">
        <f t="shared" ref="S280:S281" si="213">P280+Q280+R280</f>
        <v>70000</v>
      </c>
      <c r="T280" s="58"/>
      <c r="U280" s="58"/>
      <c r="V280" s="58"/>
      <c r="W280" s="239">
        <f t="shared" ref="W280:W281" si="214">T280+U280+V280</f>
        <v>0</v>
      </c>
      <c r="AA280" s="128">
        <f>G280</f>
        <v>70000</v>
      </c>
      <c r="AD280" s="175"/>
      <c r="AE280" s="175"/>
      <c r="AF280" s="175"/>
      <c r="AG280" s="175">
        <f t="shared" ref="AG280:AG281" si="215">AD280</f>
        <v>0</v>
      </c>
      <c r="AH280" s="176"/>
      <c r="AI280" s="181">
        <f t="shared" ref="AI280:AI281" si="216">AL280+AM280</f>
        <v>2211640</v>
      </c>
      <c r="AJ280" s="175"/>
      <c r="AK280" s="175"/>
      <c r="AL280" s="175">
        <v>161640</v>
      </c>
      <c r="AM280" s="176">
        <v>2050000</v>
      </c>
      <c r="AN280" s="318">
        <f t="shared" si="191"/>
        <v>0</v>
      </c>
      <c r="AO280" s="128">
        <f t="shared" si="201"/>
        <v>-70000</v>
      </c>
    </row>
    <row r="281" spans="1:41">
      <c r="A281" s="161"/>
      <c r="B281" s="162"/>
      <c r="C281" s="162"/>
      <c r="D281" s="162"/>
      <c r="E281" s="163" t="s">
        <v>35</v>
      </c>
      <c r="F281" s="174" t="s">
        <v>210</v>
      </c>
      <c r="G281" s="274">
        <v>265000</v>
      </c>
      <c r="H281" s="58"/>
      <c r="I281" s="58"/>
      <c r="J281" s="58"/>
      <c r="K281" s="228"/>
      <c r="L281" s="274"/>
      <c r="M281" s="58"/>
      <c r="N281" s="58"/>
      <c r="O281" s="228"/>
      <c r="P281" s="58"/>
      <c r="Q281" s="58"/>
      <c r="R281" s="274">
        <v>265000</v>
      </c>
      <c r="S281" s="228">
        <f t="shared" si="213"/>
        <v>265000</v>
      </c>
      <c r="T281" s="58"/>
      <c r="U281" s="58"/>
      <c r="V281" s="58"/>
      <c r="W281" s="239">
        <f t="shared" si="214"/>
        <v>0</v>
      </c>
      <c r="AA281" s="128">
        <f>G281</f>
        <v>265000</v>
      </c>
      <c r="AD281" s="175"/>
      <c r="AE281" s="175"/>
      <c r="AF281" s="175"/>
      <c r="AG281" s="175">
        <f t="shared" si="215"/>
        <v>0</v>
      </c>
      <c r="AH281" s="176"/>
      <c r="AI281" s="181">
        <f t="shared" si="216"/>
        <v>11130000</v>
      </c>
      <c r="AJ281" s="175"/>
      <c r="AK281" s="175"/>
      <c r="AL281" s="175">
        <v>3180000</v>
      </c>
      <c r="AM281" s="176">
        <v>7950000</v>
      </c>
      <c r="AN281" s="318">
        <f t="shared" si="191"/>
        <v>0</v>
      </c>
      <c r="AO281" s="128">
        <f t="shared" si="201"/>
        <v>-265000</v>
      </c>
    </row>
    <row r="282" spans="1:41">
      <c r="A282" s="161"/>
      <c r="B282" s="162"/>
      <c r="C282" s="162"/>
      <c r="D282" s="162"/>
      <c r="E282" s="204"/>
      <c r="F282" s="174"/>
      <c r="G282" s="228"/>
      <c r="H282" s="58"/>
      <c r="I282" s="58"/>
      <c r="J282" s="58"/>
      <c r="K282" s="228"/>
      <c r="L282" s="58"/>
      <c r="M282" s="58"/>
      <c r="N282" s="58"/>
      <c r="O282" s="228"/>
      <c r="P282" s="58"/>
      <c r="Q282" s="58"/>
      <c r="R282" s="58"/>
      <c r="S282" s="228"/>
      <c r="T282" s="246"/>
      <c r="U282" s="246"/>
      <c r="V282" s="246"/>
      <c r="W282" s="239"/>
      <c r="AD282" s="175"/>
      <c r="AE282" s="175"/>
      <c r="AF282" s="175"/>
      <c r="AG282" s="175"/>
      <c r="AH282" s="176"/>
      <c r="AI282" s="181"/>
      <c r="AJ282" s="175"/>
      <c r="AK282" s="175"/>
      <c r="AL282" s="175"/>
      <c r="AM282" s="176"/>
      <c r="AN282" s="318">
        <f t="shared" si="191"/>
        <v>0</v>
      </c>
      <c r="AO282" s="128">
        <f t="shared" si="201"/>
        <v>0</v>
      </c>
    </row>
    <row r="283" spans="1:41" s="185" customFormat="1">
      <c r="A283" s="177" t="s">
        <v>218</v>
      </c>
      <c r="B283" s="178" t="s">
        <v>43</v>
      </c>
      <c r="C283" s="178" t="s">
        <v>43</v>
      </c>
      <c r="D283" s="178" t="s">
        <v>53</v>
      </c>
      <c r="E283" s="206" t="s">
        <v>47</v>
      </c>
      <c r="F283" s="165" t="s">
        <v>232</v>
      </c>
      <c r="G283" s="228">
        <f>SUM(G284:G286)</f>
        <v>318500</v>
      </c>
      <c r="H283" s="35"/>
      <c r="I283" s="35"/>
      <c r="J283" s="35"/>
      <c r="K283" s="228">
        <f>SUM(K284:K286)</f>
        <v>0</v>
      </c>
      <c r="L283" s="58"/>
      <c r="M283" s="58"/>
      <c r="N283" s="58"/>
      <c r="O283" s="228">
        <f>SUM(O284:O286)</f>
        <v>0</v>
      </c>
      <c r="P283" s="58"/>
      <c r="Q283" s="58"/>
      <c r="R283" s="58"/>
      <c r="S283" s="228">
        <f>SUM(S284:S286)</f>
        <v>318500</v>
      </c>
      <c r="T283" s="58"/>
      <c r="U283" s="58"/>
      <c r="V283" s="58"/>
      <c r="W283" s="239">
        <f>SUM(W284:W286)</f>
        <v>0</v>
      </c>
      <c r="X283" s="128"/>
      <c r="Y283" s="128"/>
      <c r="Z283" s="128"/>
      <c r="AA283" s="128"/>
      <c r="AB283" s="128"/>
      <c r="AC283" s="128"/>
      <c r="AD283" s="167">
        <f>SUM(AD284:AD286)</f>
        <v>0</v>
      </c>
      <c r="AE283" s="175"/>
      <c r="AF283" s="175"/>
      <c r="AG283" s="175"/>
      <c r="AH283" s="176"/>
      <c r="AI283" s="170">
        <f>SUM(AI284:AI286)</f>
        <v>4134040</v>
      </c>
      <c r="AJ283" s="167">
        <f>SUM(AJ284:AJ286)</f>
        <v>0</v>
      </c>
      <c r="AK283" s="167">
        <f>SUM(AK284:AK286)</f>
        <v>4134040</v>
      </c>
      <c r="AL283" s="167">
        <f>SUM(AL284:AL286)</f>
        <v>0</v>
      </c>
      <c r="AM283" s="169">
        <f>SUM(AM284:AM286)</f>
        <v>0</v>
      </c>
      <c r="AN283" s="318">
        <f t="shared" si="191"/>
        <v>0</v>
      </c>
      <c r="AO283" s="128">
        <f t="shared" si="201"/>
        <v>-318500</v>
      </c>
    </row>
    <row r="284" spans="1:41">
      <c r="A284" s="161"/>
      <c r="B284" s="162"/>
      <c r="C284" s="162"/>
      <c r="D284" s="162"/>
      <c r="E284" s="163" t="s">
        <v>31</v>
      </c>
      <c r="F284" s="174" t="s">
        <v>32</v>
      </c>
      <c r="G284" s="273">
        <v>0</v>
      </c>
      <c r="H284" s="58"/>
      <c r="I284" s="58"/>
      <c r="J284" s="58"/>
      <c r="K284" s="228"/>
      <c r="L284" s="58"/>
      <c r="M284" s="273"/>
      <c r="N284" s="58"/>
      <c r="O284" s="228">
        <f t="shared" ref="O284:O286" si="217">L284+M284+N284</f>
        <v>0</v>
      </c>
      <c r="P284" s="58"/>
      <c r="Q284" s="273">
        <v>0</v>
      </c>
      <c r="R284" s="58"/>
      <c r="S284" s="228">
        <f>P284+Q284+R284</f>
        <v>0</v>
      </c>
      <c r="T284" s="58"/>
      <c r="U284" s="58"/>
      <c r="V284" s="58"/>
      <c r="W284" s="239">
        <f>T284+U284+V284</f>
        <v>0</v>
      </c>
      <c r="AA284" s="128">
        <f>G284</f>
        <v>0</v>
      </c>
      <c r="AD284" s="175"/>
      <c r="AE284" s="175"/>
      <c r="AF284" s="175">
        <f>AD284</f>
        <v>0</v>
      </c>
      <c r="AG284" s="175"/>
      <c r="AH284" s="176"/>
      <c r="AI284" s="181">
        <f>AK284</f>
        <v>792400</v>
      </c>
      <c r="AJ284" s="175"/>
      <c r="AK284" s="175">
        <v>792400</v>
      </c>
      <c r="AL284" s="175"/>
      <c r="AM284" s="176"/>
      <c r="AN284" s="318">
        <f t="shared" si="191"/>
        <v>0</v>
      </c>
      <c r="AO284" s="128">
        <f t="shared" si="201"/>
        <v>0</v>
      </c>
    </row>
    <row r="285" spans="1:41">
      <c r="A285" s="161"/>
      <c r="B285" s="162"/>
      <c r="C285" s="162"/>
      <c r="D285" s="162"/>
      <c r="E285" s="163" t="s">
        <v>33</v>
      </c>
      <c r="F285" s="174" t="s">
        <v>212</v>
      </c>
      <c r="G285" s="273">
        <v>53500</v>
      </c>
      <c r="H285" s="58"/>
      <c r="I285" s="58"/>
      <c r="J285" s="58"/>
      <c r="K285" s="228"/>
      <c r="L285" s="58"/>
      <c r="M285" s="273"/>
      <c r="N285" s="58"/>
      <c r="O285" s="228">
        <f t="shared" si="217"/>
        <v>0</v>
      </c>
      <c r="P285" s="58"/>
      <c r="Q285" s="273">
        <v>53500</v>
      </c>
      <c r="R285" s="58"/>
      <c r="S285" s="228">
        <f t="shared" ref="S285:S286" si="218">P285+Q285+R285</f>
        <v>53500</v>
      </c>
      <c r="T285" s="58"/>
      <c r="U285" s="58"/>
      <c r="V285" s="58"/>
      <c r="W285" s="239">
        <f t="shared" ref="W285:W286" si="219">T285+U285+V285</f>
        <v>0</v>
      </c>
      <c r="AA285" s="128">
        <f>G285</f>
        <v>53500</v>
      </c>
      <c r="AD285" s="175"/>
      <c r="AE285" s="175"/>
      <c r="AF285" s="175">
        <f t="shared" ref="AF285:AF286" si="220">AD285</f>
        <v>0</v>
      </c>
      <c r="AG285" s="175"/>
      <c r="AH285" s="176"/>
      <c r="AI285" s="181">
        <f t="shared" ref="AI285:AI286" si="221">AK285</f>
        <v>161640</v>
      </c>
      <c r="AJ285" s="175"/>
      <c r="AK285" s="175">
        <v>161640</v>
      </c>
      <c r="AL285" s="175"/>
      <c r="AM285" s="176"/>
      <c r="AN285" s="318">
        <f t="shared" si="191"/>
        <v>0</v>
      </c>
      <c r="AO285" s="128">
        <f t="shared" si="201"/>
        <v>-53500</v>
      </c>
    </row>
    <row r="286" spans="1:41">
      <c r="A286" s="161"/>
      <c r="B286" s="162"/>
      <c r="C286" s="162"/>
      <c r="D286" s="162"/>
      <c r="E286" s="163" t="s">
        <v>35</v>
      </c>
      <c r="F286" s="174" t="s">
        <v>210</v>
      </c>
      <c r="G286" s="274">
        <v>265000</v>
      </c>
      <c r="H286" s="58"/>
      <c r="I286" s="58"/>
      <c r="J286" s="58"/>
      <c r="K286" s="228"/>
      <c r="L286" s="58"/>
      <c r="M286" s="274"/>
      <c r="N286" s="58"/>
      <c r="O286" s="228">
        <f t="shared" si="217"/>
        <v>0</v>
      </c>
      <c r="P286" s="58"/>
      <c r="Q286" s="274">
        <v>265000</v>
      </c>
      <c r="R286" s="58"/>
      <c r="S286" s="228">
        <f t="shared" si="218"/>
        <v>265000</v>
      </c>
      <c r="T286" s="58"/>
      <c r="U286" s="58"/>
      <c r="V286" s="58"/>
      <c r="W286" s="239">
        <f t="shared" si="219"/>
        <v>0</v>
      </c>
      <c r="AA286" s="128">
        <f>G286</f>
        <v>265000</v>
      </c>
      <c r="AD286" s="175"/>
      <c r="AE286" s="175"/>
      <c r="AF286" s="175">
        <f t="shared" si="220"/>
        <v>0</v>
      </c>
      <c r="AG286" s="175"/>
      <c r="AH286" s="176"/>
      <c r="AI286" s="181">
        <f t="shared" si="221"/>
        <v>3180000</v>
      </c>
      <c r="AJ286" s="175"/>
      <c r="AK286" s="175">
        <v>3180000</v>
      </c>
      <c r="AL286" s="175"/>
      <c r="AM286" s="176"/>
      <c r="AN286" s="318">
        <f t="shared" si="191"/>
        <v>0</v>
      </c>
      <c r="AO286" s="128">
        <f t="shared" si="201"/>
        <v>-265000</v>
      </c>
    </row>
    <row r="287" spans="1:41">
      <c r="A287" s="161"/>
      <c r="B287" s="162"/>
      <c r="C287" s="162"/>
      <c r="D287" s="162"/>
      <c r="E287" s="207"/>
      <c r="F287" s="174"/>
      <c r="G287" s="228"/>
      <c r="H287" s="58"/>
      <c r="I287" s="58"/>
      <c r="J287" s="58"/>
      <c r="K287" s="228"/>
      <c r="L287" s="58"/>
      <c r="M287" s="58"/>
      <c r="N287" s="58"/>
      <c r="O287" s="228"/>
      <c r="P287" s="58"/>
      <c r="Q287" s="58"/>
      <c r="R287" s="58"/>
      <c r="S287" s="228"/>
      <c r="T287" s="246"/>
      <c r="U287" s="246"/>
      <c r="V287" s="246"/>
      <c r="W287" s="239"/>
      <c r="AD287" s="175"/>
      <c r="AE287" s="175"/>
      <c r="AF287" s="175"/>
      <c r="AG287" s="175"/>
      <c r="AH287" s="176"/>
      <c r="AI287" s="181"/>
      <c r="AJ287" s="175"/>
      <c r="AK287" s="175"/>
      <c r="AL287" s="175"/>
      <c r="AM287" s="176"/>
      <c r="AN287" s="318">
        <f t="shared" si="191"/>
        <v>0</v>
      </c>
      <c r="AO287" s="128">
        <f t="shared" si="201"/>
        <v>0</v>
      </c>
    </row>
    <row r="288" spans="1:41" s="185" customFormat="1">
      <c r="A288" s="177" t="s">
        <v>218</v>
      </c>
      <c r="B288" s="178" t="s">
        <v>43</v>
      </c>
      <c r="C288" s="178" t="s">
        <v>43</v>
      </c>
      <c r="D288" s="178" t="s">
        <v>53</v>
      </c>
      <c r="E288" s="206" t="s">
        <v>51</v>
      </c>
      <c r="F288" s="165" t="s">
        <v>518</v>
      </c>
      <c r="G288" s="228">
        <f>SUM(G289:G291)</f>
        <v>390000</v>
      </c>
      <c r="H288" s="35"/>
      <c r="I288" s="35"/>
      <c r="J288" s="35"/>
      <c r="K288" s="228">
        <f>SUM(K289:K291)</f>
        <v>0</v>
      </c>
      <c r="L288" s="58"/>
      <c r="M288" s="58"/>
      <c r="N288" s="58"/>
      <c r="O288" s="228">
        <f>SUM(O289:O291)</f>
        <v>0</v>
      </c>
      <c r="P288" s="58"/>
      <c r="Q288" s="58"/>
      <c r="R288" s="58"/>
      <c r="S288" s="228">
        <f>SUM(S289:S291)</f>
        <v>390000</v>
      </c>
      <c r="T288" s="58"/>
      <c r="U288" s="58"/>
      <c r="V288" s="58"/>
      <c r="W288" s="239">
        <f>SUM(W289:W291)</f>
        <v>0</v>
      </c>
      <c r="X288" s="128"/>
      <c r="Y288" s="128"/>
      <c r="Z288" s="128"/>
      <c r="AA288" s="128"/>
      <c r="AB288" s="128"/>
      <c r="AC288" s="128"/>
      <c r="AD288" s="167">
        <f>SUM(AD289:AD291)</f>
        <v>0</v>
      </c>
      <c r="AE288" s="175"/>
      <c r="AF288" s="175"/>
      <c r="AG288" s="175"/>
      <c r="AH288" s="176"/>
      <c r="AI288" s="170">
        <f>SUM(AI289:AI291)</f>
        <v>954040</v>
      </c>
      <c r="AJ288" s="167">
        <f>SUM(AJ289:AJ291)</f>
        <v>0</v>
      </c>
      <c r="AK288" s="167">
        <f>SUM(AK289:AK291)</f>
        <v>954040</v>
      </c>
      <c r="AL288" s="167">
        <f>SUM(AL289:AL291)</f>
        <v>0</v>
      </c>
      <c r="AM288" s="169">
        <f>SUM(AM289:AM291)</f>
        <v>0</v>
      </c>
      <c r="AN288" s="318">
        <f t="shared" si="191"/>
        <v>0</v>
      </c>
      <c r="AO288" s="128">
        <f t="shared" si="201"/>
        <v>-390000</v>
      </c>
    </row>
    <row r="289" spans="1:41">
      <c r="A289" s="161"/>
      <c r="B289" s="162"/>
      <c r="C289" s="162"/>
      <c r="D289" s="162"/>
      <c r="E289" s="280" t="s">
        <v>31</v>
      </c>
      <c r="F289" s="174" t="s">
        <v>32</v>
      </c>
      <c r="G289" s="273">
        <v>69000</v>
      </c>
      <c r="H289" s="58"/>
      <c r="I289" s="58"/>
      <c r="J289" s="58"/>
      <c r="K289" s="228"/>
      <c r="L289" s="58"/>
      <c r="M289" s="58"/>
      <c r="N289" s="273"/>
      <c r="O289" s="228">
        <f t="shared" ref="O289:O291" si="222">L289+M289+N289</f>
        <v>0</v>
      </c>
      <c r="P289" s="58"/>
      <c r="Q289" s="58"/>
      <c r="R289" s="273">
        <v>69000</v>
      </c>
      <c r="S289" s="228">
        <f>P289+Q289+R289</f>
        <v>69000</v>
      </c>
      <c r="T289" s="58"/>
      <c r="U289" s="58"/>
      <c r="V289" s="58"/>
      <c r="W289" s="239">
        <f>T289+U289+V289</f>
        <v>0</v>
      </c>
      <c r="AA289" s="128">
        <f>G289</f>
        <v>69000</v>
      </c>
      <c r="AD289" s="175"/>
      <c r="AE289" s="175"/>
      <c r="AF289" s="175">
        <f>AD289</f>
        <v>0</v>
      </c>
      <c r="AG289" s="175"/>
      <c r="AH289" s="176"/>
      <c r="AI289" s="181">
        <f>AK289</f>
        <v>792400</v>
      </c>
      <c r="AJ289" s="175"/>
      <c r="AK289" s="175">
        <v>792400</v>
      </c>
      <c r="AL289" s="175"/>
      <c r="AM289" s="176"/>
      <c r="AN289" s="318">
        <f t="shared" si="191"/>
        <v>0</v>
      </c>
      <c r="AO289" s="128">
        <f t="shared" si="201"/>
        <v>-69000</v>
      </c>
    </row>
    <row r="290" spans="1:41">
      <c r="A290" s="161"/>
      <c r="B290" s="162"/>
      <c r="C290" s="162"/>
      <c r="D290" s="162"/>
      <c r="E290" s="280" t="s">
        <v>33</v>
      </c>
      <c r="F290" s="174" t="s">
        <v>212</v>
      </c>
      <c r="G290" s="273">
        <v>56000</v>
      </c>
      <c r="H290" s="58"/>
      <c r="I290" s="58"/>
      <c r="J290" s="58"/>
      <c r="K290" s="228"/>
      <c r="L290" s="58"/>
      <c r="M290" s="58"/>
      <c r="N290" s="273"/>
      <c r="O290" s="228">
        <f t="shared" si="222"/>
        <v>0</v>
      </c>
      <c r="P290" s="58"/>
      <c r="Q290" s="58"/>
      <c r="R290" s="273">
        <v>56000</v>
      </c>
      <c r="S290" s="228">
        <f t="shared" ref="S290:S291" si="223">P290+Q290+R290</f>
        <v>56000</v>
      </c>
      <c r="T290" s="58"/>
      <c r="U290" s="58"/>
      <c r="V290" s="58"/>
      <c r="W290" s="239">
        <f t="shared" ref="W290:W291" si="224">T290+U290+V290</f>
        <v>0</v>
      </c>
      <c r="AA290" s="128">
        <f>G290</f>
        <v>56000</v>
      </c>
      <c r="AD290" s="175"/>
      <c r="AE290" s="175"/>
      <c r="AF290" s="175">
        <f t="shared" ref="AF290" si="225">AD290</f>
        <v>0</v>
      </c>
      <c r="AG290" s="175"/>
      <c r="AH290" s="176"/>
      <c r="AI290" s="181">
        <f t="shared" ref="AI290" si="226">AK290</f>
        <v>161640</v>
      </c>
      <c r="AJ290" s="175"/>
      <c r="AK290" s="175">
        <v>161640</v>
      </c>
      <c r="AL290" s="175"/>
      <c r="AM290" s="176"/>
      <c r="AN290" s="318">
        <f t="shared" si="191"/>
        <v>0</v>
      </c>
      <c r="AO290" s="128">
        <f t="shared" si="201"/>
        <v>-56000</v>
      </c>
    </row>
    <row r="291" spans="1:41">
      <c r="A291" s="161"/>
      <c r="B291" s="162"/>
      <c r="C291" s="162"/>
      <c r="D291" s="162"/>
      <c r="E291" s="280" t="s">
        <v>35</v>
      </c>
      <c r="F291" s="174" t="s">
        <v>210</v>
      </c>
      <c r="G291" s="274">
        <v>265000</v>
      </c>
      <c r="H291" s="58"/>
      <c r="I291" s="58"/>
      <c r="J291" s="58"/>
      <c r="K291" s="228"/>
      <c r="L291" s="58"/>
      <c r="M291" s="58"/>
      <c r="N291" s="274"/>
      <c r="O291" s="228">
        <f t="shared" si="222"/>
        <v>0</v>
      </c>
      <c r="P291" s="58"/>
      <c r="Q291" s="58"/>
      <c r="R291" s="274">
        <v>265000</v>
      </c>
      <c r="S291" s="228">
        <f t="shared" si="223"/>
        <v>265000</v>
      </c>
      <c r="T291" s="58"/>
      <c r="U291" s="58"/>
      <c r="V291" s="58"/>
      <c r="W291" s="239">
        <f t="shared" si="224"/>
        <v>0</v>
      </c>
      <c r="AD291" s="175"/>
      <c r="AE291" s="175"/>
      <c r="AF291" s="175"/>
      <c r="AG291" s="175"/>
      <c r="AH291" s="176"/>
      <c r="AI291" s="181"/>
      <c r="AJ291" s="175"/>
      <c r="AK291" s="175"/>
      <c r="AL291" s="175"/>
      <c r="AM291" s="176"/>
      <c r="AN291" s="318">
        <f t="shared" si="191"/>
        <v>0</v>
      </c>
    </row>
    <row r="292" spans="1:41">
      <c r="A292" s="161"/>
      <c r="B292" s="162"/>
      <c r="C292" s="162"/>
      <c r="D292" s="162"/>
      <c r="E292" s="207"/>
      <c r="F292" s="174"/>
      <c r="G292" s="228"/>
      <c r="H292" s="58"/>
      <c r="I292" s="58"/>
      <c r="J292" s="58"/>
      <c r="K292" s="228"/>
      <c r="L292" s="58"/>
      <c r="M292" s="58"/>
      <c r="N292" s="58"/>
      <c r="O292" s="228"/>
      <c r="P292" s="58"/>
      <c r="Q292" s="58"/>
      <c r="R292" s="58"/>
      <c r="S292" s="228"/>
      <c r="T292" s="246"/>
      <c r="U292" s="246"/>
      <c r="V292" s="246"/>
      <c r="W292" s="239"/>
      <c r="AD292" s="175"/>
      <c r="AE292" s="175"/>
      <c r="AF292" s="175"/>
      <c r="AG292" s="175"/>
      <c r="AH292" s="176"/>
      <c r="AI292" s="181"/>
      <c r="AJ292" s="175"/>
      <c r="AK292" s="175"/>
      <c r="AL292" s="175"/>
      <c r="AM292" s="176"/>
      <c r="AN292" s="318">
        <f t="shared" si="191"/>
        <v>0</v>
      </c>
      <c r="AO292" s="128">
        <f t="shared" si="201"/>
        <v>0</v>
      </c>
    </row>
    <row r="293" spans="1:41" s="185" customFormat="1">
      <c r="A293" s="177" t="s">
        <v>218</v>
      </c>
      <c r="B293" s="178" t="s">
        <v>43</v>
      </c>
      <c r="C293" s="178" t="s">
        <v>43</v>
      </c>
      <c r="D293" s="178" t="s">
        <v>84</v>
      </c>
      <c r="E293" s="205"/>
      <c r="F293" s="165" t="s">
        <v>234</v>
      </c>
      <c r="G293" s="228">
        <f>G294</f>
        <v>501400</v>
      </c>
      <c r="H293" s="35"/>
      <c r="I293" s="35"/>
      <c r="J293" s="35"/>
      <c r="K293" s="228">
        <f>K294</f>
        <v>501400</v>
      </c>
      <c r="L293" s="58"/>
      <c r="M293" s="58"/>
      <c r="N293" s="58"/>
      <c r="O293" s="228">
        <f>O294</f>
        <v>0</v>
      </c>
      <c r="P293" s="58"/>
      <c r="Q293" s="58"/>
      <c r="R293" s="58"/>
      <c r="S293" s="228">
        <f>S294</f>
        <v>0</v>
      </c>
      <c r="T293" s="246"/>
      <c r="U293" s="246"/>
      <c r="V293" s="246"/>
      <c r="W293" s="239">
        <f>W294</f>
        <v>0</v>
      </c>
      <c r="X293" s="128"/>
      <c r="Y293" s="128"/>
      <c r="Z293" s="128"/>
      <c r="AA293" s="128"/>
      <c r="AB293" s="128"/>
      <c r="AC293" s="128"/>
      <c r="AD293" s="167" t="e">
        <f>SUM(#REF!)</f>
        <v>#REF!</v>
      </c>
      <c r="AE293" s="175"/>
      <c r="AF293" s="175"/>
      <c r="AG293" s="175"/>
      <c r="AH293" s="176"/>
      <c r="AI293" s="170" t="e">
        <f>SUM(#REF!)</f>
        <v>#REF!</v>
      </c>
      <c r="AJ293" s="167" t="e">
        <f>SUM(#REF!)</f>
        <v>#REF!</v>
      </c>
      <c r="AK293" s="167" t="e">
        <f>SUM(#REF!)</f>
        <v>#REF!</v>
      </c>
      <c r="AL293" s="167" t="e">
        <f>SUM(#REF!)</f>
        <v>#REF!</v>
      </c>
      <c r="AM293" s="169" t="e">
        <f>SUM(#REF!)</f>
        <v>#REF!</v>
      </c>
      <c r="AN293" s="318">
        <f t="shared" si="191"/>
        <v>0</v>
      </c>
      <c r="AO293" s="128">
        <f t="shared" si="201"/>
        <v>-501400</v>
      </c>
    </row>
    <row r="294" spans="1:41" s="185" customFormat="1" ht="25.5">
      <c r="A294" s="177" t="s">
        <v>218</v>
      </c>
      <c r="B294" s="178" t="s">
        <v>43</v>
      </c>
      <c r="C294" s="178" t="s">
        <v>43</v>
      </c>
      <c r="D294" s="178" t="s">
        <v>84</v>
      </c>
      <c r="E294" s="205" t="s">
        <v>118</v>
      </c>
      <c r="F294" s="173" t="s">
        <v>235</v>
      </c>
      <c r="G294" s="228">
        <f>SUM(G295:G297)</f>
        <v>501400</v>
      </c>
      <c r="H294" s="35"/>
      <c r="I294" s="35"/>
      <c r="J294" s="35"/>
      <c r="K294" s="228">
        <f>SUM(K295:K297)</f>
        <v>501400</v>
      </c>
      <c r="L294" s="58"/>
      <c r="M294" s="58"/>
      <c r="N294" s="58"/>
      <c r="O294" s="228">
        <f>SUM(O295:O297)</f>
        <v>0</v>
      </c>
      <c r="P294" s="58"/>
      <c r="Q294" s="58"/>
      <c r="R294" s="58"/>
      <c r="S294" s="228">
        <f>SUM(S295:S297)</f>
        <v>0</v>
      </c>
      <c r="T294" s="246"/>
      <c r="U294" s="246"/>
      <c r="V294" s="246"/>
      <c r="W294" s="239">
        <f>SUM(W295:W297)</f>
        <v>0</v>
      </c>
      <c r="X294" s="128"/>
      <c r="Y294" s="128"/>
      <c r="Z294" s="128"/>
      <c r="AA294" s="128"/>
      <c r="AB294" s="128"/>
      <c r="AC294" s="128"/>
      <c r="AD294" s="167">
        <f>SUM(AD295:AD297)</f>
        <v>0</v>
      </c>
      <c r="AE294" s="175"/>
      <c r="AF294" s="175"/>
      <c r="AG294" s="175"/>
      <c r="AH294" s="176"/>
      <c r="AI294" s="170">
        <f>SUM(AI295:AI297)</f>
        <v>4178280</v>
      </c>
      <c r="AJ294" s="167">
        <f>SUM(AJ295:AJ297)</f>
        <v>4178280</v>
      </c>
      <c r="AK294" s="167">
        <f>SUM(AK295:AK297)</f>
        <v>0</v>
      </c>
      <c r="AL294" s="167">
        <f>SUM(AL295:AL297)</f>
        <v>0</v>
      </c>
      <c r="AM294" s="169">
        <f>SUM(AM295:AM297)</f>
        <v>0</v>
      </c>
      <c r="AN294" s="318">
        <f t="shared" si="191"/>
        <v>0</v>
      </c>
      <c r="AO294" s="128">
        <f t="shared" si="201"/>
        <v>-501400</v>
      </c>
    </row>
    <row r="295" spans="1:41">
      <c r="A295" s="161"/>
      <c r="B295" s="162"/>
      <c r="C295" s="162"/>
      <c r="D295" s="162"/>
      <c r="E295" s="163" t="s">
        <v>31</v>
      </c>
      <c r="F295" s="174" t="s">
        <v>32</v>
      </c>
      <c r="G295" s="274">
        <v>315400</v>
      </c>
      <c r="H295" s="274">
        <v>315400</v>
      </c>
      <c r="I295" s="58"/>
      <c r="J295" s="58"/>
      <c r="K295" s="228">
        <f t="shared" ref="K295:K297" si="227">H295+I295+J295</f>
        <v>315400</v>
      </c>
      <c r="L295" s="274"/>
      <c r="M295" s="58"/>
      <c r="N295" s="58"/>
      <c r="O295" s="228">
        <f t="shared" ref="O295:O297" si="228">L295+M295+N295</f>
        <v>0</v>
      </c>
      <c r="P295" s="274"/>
      <c r="Q295" s="58"/>
      <c r="R295" s="58"/>
      <c r="S295" s="228">
        <f t="shared" ref="S295:S297" si="229">P295+Q295+R295</f>
        <v>0</v>
      </c>
      <c r="T295" s="246"/>
      <c r="U295" s="246"/>
      <c r="V295" s="246"/>
      <c r="W295" s="239"/>
      <c r="AA295" s="128">
        <f>G295</f>
        <v>315400</v>
      </c>
      <c r="AD295" s="175"/>
      <c r="AE295" s="175">
        <f>AD295</f>
        <v>0</v>
      </c>
      <c r="AF295" s="175"/>
      <c r="AG295" s="175"/>
      <c r="AH295" s="176"/>
      <c r="AI295" s="181">
        <f>AJ295</f>
        <v>201600</v>
      </c>
      <c r="AJ295" s="175">
        <v>201600</v>
      </c>
      <c r="AK295" s="175"/>
      <c r="AL295" s="175"/>
      <c r="AM295" s="176"/>
      <c r="AN295" s="318">
        <f t="shared" si="191"/>
        <v>0</v>
      </c>
      <c r="AO295" s="128">
        <f t="shared" si="201"/>
        <v>-315400</v>
      </c>
    </row>
    <row r="296" spans="1:41">
      <c r="A296" s="161"/>
      <c r="B296" s="162"/>
      <c r="C296" s="162"/>
      <c r="D296" s="162"/>
      <c r="E296" s="163" t="s">
        <v>33</v>
      </c>
      <c r="F296" s="174" t="s">
        <v>212</v>
      </c>
      <c r="G296" s="274">
        <v>186000</v>
      </c>
      <c r="H296" s="274">
        <v>186000</v>
      </c>
      <c r="I296" s="58"/>
      <c r="J296" s="58"/>
      <c r="K296" s="228">
        <f t="shared" si="227"/>
        <v>186000</v>
      </c>
      <c r="L296" s="274"/>
      <c r="M296" s="58"/>
      <c r="N296" s="58"/>
      <c r="O296" s="228">
        <f t="shared" si="228"/>
        <v>0</v>
      </c>
      <c r="P296" s="274"/>
      <c r="Q296" s="58"/>
      <c r="R296" s="58"/>
      <c r="S296" s="228">
        <f t="shared" si="229"/>
        <v>0</v>
      </c>
      <c r="T296" s="246"/>
      <c r="U296" s="246"/>
      <c r="V296" s="246"/>
      <c r="W296" s="239"/>
      <c r="AA296" s="128">
        <f>G296</f>
        <v>186000</v>
      </c>
      <c r="AD296" s="175"/>
      <c r="AE296" s="175">
        <f t="shared" ref="AE296:AE297" si="230">AD296</f>
        <v>0</v>
      </c>
      <c r="AF296" s="175"/>
      <c r="AG296" s="175"/>
      <c r="AH296" s="176"/>
      <c r="AI296" s="181">
        <f t="shared" ref="AI296:AI297" si="231">AJ296</f>
        <v>58680</v>
      </c>
      <c r="AJ296" s="175">
        <v>58680</v>
      </c>
      <c r="AK296" s="175"/>
      <c r="AL296" s="175"/>
      <c r="AM296" s="176"/>
      <c r="AN296" s="318">
        <f t="shared" si="191"/>
        <v>0</v>
      </c>
      <c r="AO296" s="128">
        <f t="shared" si="201"/>
        <v>-186000</v>
      </c>
    </row>
    <row r="297" spans="1:41">
      <c r="A297" s="161"/>
      <c r="B297" s="162"/>
      <c r="C297" s="162"/>
      <c r="D297" s="162"/>
      <c r="E297" s="280" t="s">
        <v>39</v>
      </c>
      <c r="F297" s="174" t="s">
        <v>239</v>
      </c>
      <c r="G297" s="274">
        <v>0</v>
      </c>
      <c r="H297" s="58"/>
      <c r="I297" s="58"/>
      <c r="J297" s="58"/>
      <c r="K297" s="228">
        <f t="shared" si="227"/>
        <v>0</v>
      </c>
      <c r="L297" s="274">
        <f>G297/2</f>
        <v>0</v>
      </c>
      <c r="M297" s="58"/>
      <c r="N297" s="58"/>
      <c r="O297" s="228">
        <f t="shared" si="228"/>
        <v>0</v>
      </c>
      <c r="P297" s="58"/>
      <c r="Q297" s="58"/>
      <c r="R297" s="58"/>
      <c r="S297" s="228">
        <f t="shared" si="229"/>
        <v>0</v>
      </c>
      <c r="T297" s="246"/>
      <c r="U297" s="246"/>
      <c r="V297" s="246"/>
      <c r="W297" s="239"/>
      <c r="AA297" s="128">
        <f>G297</f>
        <v>0</v>
      </c>
      <c r="AD297" s="175"/>
      <c r="AE297" s="175">
        <f t="shared" si="230"/>
        <v>0</v>
      </c>
      <c r="AF297" s="175"/>
      <c r="AG297" s="175"/>
      <c r="AH297" s="176"/>
      <c r="AI297" s="181">
        <f t="shared" si="231"/>
        <v>3918000</v>
      </c>
      <c r="AJ297" s="175">
        <v>3918000</v>
      </c>
      <c r="AK297" s="175"/>
      <c r="AL297" s="175"/>
      <c r="AM297" s="176"/>
      <c r="AN297" s="318">
        <f t="shared" si="191"/>
        <v>0</v>
      </c>
      <c r="AO297" s="128">
        <f t="shared" si="201"/>
        <v>0</v>
      </c>
    </row>
    <row r="298" spans="1:41">
      <c r="A298" s="161"/>
      <c r="B298" s="162"/>
      <c r="C298" s="162"/>
      <c r="D298" s="162"/>
      <c r="E298" s="204"/>
      <c r="F298" s="174"/>
      <c r="G298" s="228"/>
      <c r="H298" s="58"/>
      <c r="I298" s="58"/>
      <c r="J298" s="58"/>
      <c r="K298" s="228"/>
      <c r="L298" s="58"/>
      <c r="M298" s="58"/>
      <c r="N298" s="58"/>
      <c r="O298" s="228"/>
      <c r="P298" s="58"/>
      <c r="Q298" s="58"/>
      <c r="R298" s="58"/>
      <c r="S298" s="228"/>
      <c r="T298" s="246"/>
      <c r="U298" s="246"/>
      <c r="V298" s="246"/>
      <c r="W298" s="239"/>
      <c r="AD298" s="175"/>
      <c r="AE298" s="175"/>
      <c r="AF298" s="175"/>
      <c r="AG298" s="175"/>
      <c r="AH298" s="176"/>
      <c r="AI298" s="181"/>
      <c r="AJ298" s="175"/>
      <c r="AK298" s="175"/>
      <c r="AL298" s="175"/>
      <c r="AM298" s="176"/>
      <c r="AN298" s="318">
        <f t="shared" si="191"/>
        <v>0</v>
      </c>
    </row>
    <row r="299" spans="1:41" s="185" customFormat="1">
      <c r="A299" s="177" t="s">
        <v>218</v>
      </c>
      <c r="B299" s="178" t="s">
        <v>43</v>
      </c>
      <c r="C299" s="178" t="s">
        <v>43</v>
      </c>
      <c r="D299" s="178" t="s">
        <v>236</v>
      </c>
      <c r="E299" s="205"/>
      <c r="F299" s="165" t="s">
        <v>237</v>
      </c>
      <c r="G299" s="228">
        <f>G300+G323+G304+G307+G310+G318</f>
        <v>1847238500</v>
      </c>
      <c r="H299" s="35"/>
      <c r="I299" s="35"/>
      <c r="J299" s="35"/>
      <c r="K299" s="228">
        <f>K300+K323+K304+K307+K310+K318</f>
        <v>816723248</v>
      </c>
      <c r="L299" s="35"/>
      <c r="M299" s="35"/>
      <c r="N299" s="35"/>
      <c r="O299" s="228">
        <f>O300+O323+O304+O307+O310+O318</f>
        <v>816600252</v>
      </c>
      <c r="P299" s="35"/>
      <c r="Q299" s="35"/>
      <c r="R299" s="35"/>
      <c r="S299" s="228">
        <f>S300+S323+S304+S307+S310+S318</f>
        <v>107115000</v>
      </c>
      <c r="T299" s="238"/>
      <c r="U299" s="238"/>
      <c r="V299" s="238"/>
      <c r="W299" s="239">
        <f>W300+W323+W304+W307+W310+W318</f>
        <v>106800000</v>
      </c>
      <c r="AD299" s="167" t="e">
        <f>AD300+#REF!+AD304+AD307+#REF!+#REF!</f>
        <v>#REF!</v>
      </c>
      <c r="AE299" s="167"/>
      <c r="AF299" s="167"/>
      <c r="AG299" s="167"/>
      <c r="AH299" s="169"/>
      <c r="AI299" s="170" t="e">
        <f>AI300+#REF!+AI304+AI307+#REF!+#REF!</f>
        <v>#REF!</v>
      </c>
      <c r="AJ299" s="167" t="e">
        <f>AJ300+#REF!+AJ304+AJ307+#REF!+#REF!</f>
        <v>#REF!</v>
      </c>
      <c r="AK299" s="167" t="e">
        <f>AK300+#REF!+AK304+AK307+#REF!+#REF!</f>
        <v>#REF!</v>
      </c>
      <c r="AL299" s="167" t="e">
        <f>AL300+#REF!+AL304+AL307+#REF!+#REF!</f>
        <v>#REF!</v>
      </c>
      <c r="AM299" s="169" t="e">
        <f>AM300+#REF!+AM304+AM307+#REF!+#REF!</f>
        <v>#REF!</v>
      </c>
      <c r="AN299" s="318">
        <f t="shared" si="191"/>
        <v>0</v>
      </c>
      <c r="AO299" s="318">
        <f>AN299-G299</f>
        <v>-1847238500</v>
      </c>
    </row>
    <row r="300" spans="1:41" s="185" customFormat="1">
      <c r="A300" s="177" t="s">
        <v>218</v>
      </c>
      <c r="B300" s="178" t="s">
        <v>43</v>
      </c>
      <c r="C300" s="178" t="s">
        <v>43</v>
      </c>
      <c r="D300" s="178" t="s">
        <v>236</v>
      </c>
      <c r="E300" s="205" t="s">
        <v>43</v>
      </c>
      <c r="F300" s="165" t="s">
        <v>238</v>
      </c>
      <c r="G300" s="228">
        <f>SUM(G301:G302)</f>
        <v>506208800</v>
      </c>
      <c r="H300" s="35"/>
      <c r="I300" s="35"/>
      <c r="J300" s="35"/>
      <c r="K300" s="228">
        <f>SUM(K301:K302)</f>
        <v>253104400</v>
      </c>
      <c r="L300" s="58"/>
      <c r="M300" s="58"/>
      <c r="N300" s="58"/>
      <c r="O300" s="228">
        <f>SUM(O301:O302)</f>
        <v>253104400</v>
      </c>
      <c r="P300" s="58"/>
      <c r="Q300" s="58"/>
      <c r="R300" s="58"/>
      <c r="S300" s="228">
        <f>SUM(S301:S302)</f>
        <v>0</v>
      </c>
      <c r="T300" s="246"/>
      <c r="U300" s="246"/>
      <c r="V300" s="246"/>
      <c r="W300" s="239">
        <f>SUM(W301:W302)</f>
        <v>0</v>
      </c>
      <c r="X300" s="128"/>
      <c r="Y300" s="128"/>
      <c r="Z300" s="128"/>
      <c r="AA300" s="128"/>
      <c r="AB300" s="128"/>
      <c r="AC300" s="128"/>
      <c r="AD300" s="167">
        <f>SUM(AD301:AD303)</f>
        <v>0</v>
      </c>
      <c r="AE300" s="175"/>
      <c r="AF300" s="175"/>
      <c r="AG300" s="175"/>
      <c r="AH300" s="176"/>
      <c r="AI300" s="170">
        <f>SUM(AI301:AI303)</f>
        <v>802721000</v>
      </c>
      <c r="AJ300" s="167">
        <f>SUM(AJ301:AJ303)</f>
        <v>0</v>
      </c>
      <c r="AK300" s="167">
        <f>SUM(AK301:AK303)</f>
        <v>418384000</v>
      </c>
      <c r="AL300" s="167">
        <f>SUM(AL301:AL303)</f>
        <v>384337000</v>
      </c>
      <c r="AM300" s="169">
        <f>SUM(AM301:AM303)</f>
        <v>0</v>
      </c>
      <c r="AN300" s="318">
        <f t="shared" si="191"/>
        <v>0</v>
      </c>
      <c r="AO300" s="128">
        <f t="shared" si="201"/>
        <v>-506208800</v>
      </c>
    </row>
    <row r="301" spans="1:41">
      <c r="A301" s="161"/>
      <c r="B301" s="162"/>
      <c r="C301" s="162"/>
      <c r="D301" s="162"/>
      <c r="E301" s="163" t="s">
        <v>99</v>
      </c>
      <c r="F301" s="174" t="s">
        <v>100</v>
      </c>
      <c r="G301" s="300">
        <v>280080000</v>
      </c>
      <c r="H301" s="58"/>
      <c r="I301" s="58">
        <f>G301/2</f>
        <v>140040000</v>
      </c>
      <c r="J301" s="58"/>
      <c r="K301" s="228">
        <f t="shared" ref="K301:K302" si="232">H301+I301+J301</f>
        <v>140040000</v>
      </c>
      <c r="L301" s="58"/>
      <c r="M301" s="58"/>
      <c r="N301" s="58">
        <f>I301</f>
        <v>140040000</v>
      </c>
      <c r="O301" s="228">
        <f t="shared" ref="O301:O302" si="233">L301+M301+N301</f>
        <v>140040000</v>
      </c>
      <c r="P301" s="58"/>
      <c r="Q301" s="58"/>
      <c r="R301" s="58"/>
      <c r="S301" s="228">
        <f t="shared" ref="S301:S302" si="234">P301+Q301+R301</f>
        <v>0</v>
      </c>
      <c r="T301" s="246"/>
      <c r="U301" s="246"/>
      <c r="V301" s="246"/>
      <c r="W301" s="239">
        <f t="shared" ref="W301:W302" si="235">T301+U301+V301</f>
        <v>0</v>
      </c>
      <c r="AA301" s="128">
        <f>G301</f>
        <v>280080000</v>
      </c>
      <c r="AD301" s="175"/>
      <c r="AE301" s="175"/>
      <c r="AF301" s="175">
        <f>AD301/2</f>
        <v>0</v>
      </c>
      <c r="AG301" s="175">
        <f>AF301</f>
        <v>0</v>
      </c>
      <c r="AH301" s="176"/>
      <c r="AI301" s="181">
        <f>AK301+AL301</f>
        <v>440000000</v>
      </c>
      <c r="AJ301" s="175"/>
      <c r="AK301" s="175">
        <v>225000000</v>
      </c>
      <c r="AL301" s="175">
        <v>215000000</v>
      </c>
      <c r="AM301" s="176"/>
      <c r="AN301" s="318">
        <f t="shared" si="191"/>
        <v>0</v>
      </c>
      <c r="AO301" s="128">
        <f t="shared" si="201"/>
        <v>-280080000</v>
      </c>
    </row>
    <row r="302" spans="1:41">
      <c r="A302" s="161"/>
      <c r="B302" s="162"/>
      <c r="C302" s="162"/>
      <c r="D302" s="162"/>
      <c r="E302" s="163" t="s">
        <v>39</v>
      </c>
      <c r="F302" s="174" t="s">
        <v>239</v>
      </c>
      <c r="G302" s="300">
        <v>226128800</v>
      </c>
      <c r="H302" s="58"/>
      <c r="I302" s="58">
        <f>G302/2</f>
        <v>113064400</v>
      </c>
      <c r="J302" s="58"/>
      <c r="K302" s="228">
        <f t="shared" si="232"/>
        <v>113064400</v>
      </c>
      <c r="L302" s="58"/>
      <c r="M302" s="58"/>
      <c r="N302" s="58">
        <f>I302</f>
        <v>113064400</v>
      </c>
      <c r="O302" s="228">
        <f t="shared" si="233"/>
        <v>113064400</v>
      </c>
      <c r="P302" s="58"/>
      <c r="Q302" s="58"/>
      <c r="R302" s="58"/>
      <c r="S302" s="228">
        <f t="shared" si="234"/>
        <v>0</v>
      </c>
      <c r="T302" s="246"/>
      <c r="U302" s="246"/>
      <c r="V302" s="246"/>
      <c r="W302" s="239">
        <f t="shared" si="235"/>
        <v>0</v>
      </c>
      <c r="AA302" s="128">
        <f>G302</f>
        <v>226128800</v>
      </c>
      <c r="AD302" s="175"/>
      <c r="AE302" s="175"/>
      <c r="AF302" s="175">
        <f>AD302/2</f>
        <v>0</v>
      </c>
      <c r="AG302" s="175">
        <f>AF302</f>
        <v>0</v>
      </c>
      <c r="AH302" s="176"/>
      <c r="AI302" s="181">
        <f>AK302+AL302</f>
        <v>362721000</v>
      </c>
      <c r="AJ302" s="175"/>
      <c r="AK302" s="175">
        <v>193384000</v>
      </c>
      <c r="AL302" s="175">
        <v>169337000</v>
      </c>
      <c r="AM302" s="176"/>
      <c r="AN302" s="318">
        <f t="shared" si="191"/>
        <v>0</v>
      </c>
      <c r="AO302" s="128">
        <f t="shared" si="201"/>
        <v>-226128800</v>
      </c>
    </row>
    <row r="303" spans="1:41">
      <c r="A303" s="161"/>
      <c r="B303" s="162"/>
      <c r="C303" s="162"/>
      <c r="D303" s="162"/>
      <c r="E303" s="204"/>
      <c r="F303" s="174"/>
      <c r="G303" s="228"/>
      <c r="H303" s="58"/>
      <c r="I303" s="58"/>
      <c r="J303" s="58"/>
      <c r="K303" s="228"/>
      <c r="L303" s="58"/>
      <c r="M303" s="58"/>
      <c r="N303" s="58"/>
      <c r="O303" s="228"/>
      <c r="P303" s="58"/>
      <c r="Q303" s="58"/>
      <c r="R303" s="58"/>
      <c r="S303" s="228"/>
      <c r="T303" s="246"/>
      <c r="U303" s="246"/>
      <c r="V303" s="246"/>
      <c r="W303" s="239"/>
      <c r="AD303" s="175"/>
      <c r="AE303" s="175"/>
      <c r="AF303" s="175"/>
      <c r="AG303" s="175"/>
      <c r="AH303" s="176"/>
      <c r="AI303" s="181"/>
      <c r="AJ303" s="175"/>
      <c r="AK303" s="175"/>
      <c r="AL303" s="175"/>
      <c r="AM303" s="176"/>
      <c r="AN303" s="318">
        <f t="shared" si="191"/>
        <v>0</v>
      </c>
      <c r="AO303" s="128">
        <f t="shared" si="201"/>
        <v>0</v>
      </c>
    </row>
    <row r="304" spans="1:41" s="185" customFormat="1" ht="14.25" customHeight="1">
      <c r="A304" s="177" t="s">
        <v>218</v>
      </c>
      <c r="B304" s="178" t="s">
        <v>43</v>
      </c>
      <c r="C304" s="178" t="s">
        <v>43</v>
      </c>
      <c r="D304" s="178" t="s">
        <v>236</v>
      </c>
      <c r="E304" s="205" t="s">
        <v>47</v>
      </c>
      <c r="F304" s="165" t="s">
        <v>243</v>
      </c>
      <c r="G304" s="228">
        <f>G305</f>
        <v>270000000</v>
      </c>
      <c r="H304" s="35"/>
      <c r="I304" s="35"/>
      <c r="J304" s="35"/>
      <c r="K304" s="228">
        <f>SUM(K305)</f>
        <v>67500000</v>
      </c>
      <c r="L304" s="58"/>
      <c r="M304" s="58"/>
      <c r="N304" s="58"/>
      <c r="O304" s="228">
        <f>SUM(O305)</f>
        <v>67500000</v>
      </c>
      <c r="P304" s="58"/>
      <c r="Q304" s="58"/>
      <c r="R304" s="58"/>
      <c r="S304" s="228">
        <f>SUM(S305)</f>
        <v>67500000</v>
      </c>
      <c r="T304" s="246"/>
      <c r="U304" s="246"/>
      <c r="V304" s="246"/>
      <c r="W304" s="239">
        <f>SUM(W305)</f>
        <v>67500000</v>
      </c>
      <c r="X304" s="128"/>
      <c r="Y304" s="128"/>
      <c r="Z304" s="128"/>
      <c r="AA304" s="128"/>
      <c r="AB304" s="128"/>
      <c r="AC304" s="128"/>
      <c r="AD304" s="167">
        <f>SUM(AD305:AD307)</f>
        <v>0</v>
      </c>
      <c r="AE304" s="175"/>
      <c r="AF304" s="175"/>
      <c r="AG304" s="175"/>
      <c r="AH304" s="176"/>
      <c r="AI304" s="170">
        <f>SUM(AI305:AI307)</f>
        <v>294000000</v>
      </c>
      <c r="AJ304" s="167">
        <f>SUM(AJ305:AJ307)</f>
        <v>73500000</v>
      </c>
      <c r="AK304" s="167">
        <f>SUM(AK305:AK307)</f>
        <v>73500000</v>
      </c>
      <c r="AL304" s="167">
        <f>SUM(AL305:AL307)</f>
        <v>49000000</v>
      </c>
      <c r="AM304" s="169">
        <f>SUM(AM305:AM307)</f>
        <v>98000000</v>
      </c>
      <c r="AN304" s="318">
        <f t="shared" si="191"/>
        <v>0</v>
      </c>
      <c r="AO304" s="128">
        <f t="shared" si="201"/>
        <v>-270000000</v>
      </c>
    </row>
    <row r="305" spans="1:41">
      <c r="A305" s="161"/>
      <c r="B305" s="162"/>
      <c r="C305" s="162"/>
      <c r="D305" s="162"/>
      <c r="E305" s="163" t="s">
        <v>244</v>
      </c>
      <c r="F305" s="174" t="s">
        <v>245</v>
      </c>
      <c r="G305" s="274">
        <v>270000000</v>
      </c>
      <c r="H305" s="58">
        <f>G305/12</f>
        <v>22500000</v>
      </c>
      <c r="I305" s="58">
        <v>22500000</v>
      </c>
      <c r="J305" s="58">
        <v>22500000</v>
      </c>
      <c r="K305" s="228">
        <f t="shared" ref="K305" si="236">H305+I305+J305</f>
        <v>67500000</v>
      </c>
      <c r="L305" s="58">
        <v>22500000</v>
      </c>
      <c r="M305" s="58">
        <v>22500000</v>
      </c>
      <c r="N305" s="58">
        <v>22500000</v>
      </c>
      <c r="O305" s="228">
        <f t="shared" ref="O305" si="237">L305+M305+N305</f>
        <v>67500000</v>
      </c>
      <c r="P305" s="58">
        <v>22500000</v>
      </c>
      <c r="Q305" s="58">
        <v>22500000</v>
      </c>
      <c r="R305" s="58">
        <v>22500000</v>
      </c>
      <c r="S305" s="228">
        <f t="shared" ref="S305" si="238">P305+Q305+R305</f>
        <v>67500000</v>
      </c>
      <c r="T305" s="58">
        <v>22500000</v>
      </c>
      <c r="U305" s="58">
        <v>22500000</v>
      </c>
      <c r="V305" s="58">
        <v>22500000</v>
      </c>
      <c r="W305" s="239">
        <f t="shared" ref="W305" si="239">T305+U305+V305</f>
        <v>67500000</v>
      </c>
      <c r="AB305" s="128">
        <f>G305</f>
        <v>270000000</v>
      </c>
      <c r="AD305" s="175"/>
      <c r="AE305" s="175">
        <f>(AD305/8)*3</f>
        <v>0</v>
      </c>
      <c r="AF305" s="175">
        <f>AE305</f>
        <v>0</v>
      </c>
      <c r="AG305" s="175">
        <f>(AD305/8)*2</f>
        <v>0</v>
      </c>
      <c r="AH305" s="176"/>
      <c r="AI305" s="181">
        <f>AJ305+AK305+AL305+AM305</f>
        <v>186000000</v>
      </c>
      <c r="AJ305" s="175">
        <v>46500000</v>
      </c>
      <c r="AK305" s="175">
        <v>46500000</v>
      </c>
      <c r="AL305" s="175">
        <v>31000000</v>
      </c>
      <c r="AM305" s="176">
        <v>62000000</v>
      </c>
      <c r="AN305" s="318">
        <f t="shared" si="191"/>
        <v>0</v>
      </c>
      <c r="AO305" s="128">
        <f t="shared" si="201"/>
        <v>-270000000</v>
      </c>
    </row>
    <row r="306" spans="1:41">
      <c r="A306" s="161"/>
      <c r="B306" s="162"/>
      <c r="C306" s="162"/>
      <c r="D306" s="162"/>
      <c r="E306" s="204"/>
      <c r="F306" s="174"/>
      <c r="G306" s="228"/>
      <c r="H306" s="58"/>
      <c r="I306" s="58"/>
      <c r="J306" s="58"/>
      <c r="K306" s="228"/>
      <c r="L306" s="58"/>
      <c r="M306" s="58"/>
      <c r="N306" s="58"/>
      <c r="O306" s="228"/>
      <c r="P306" s="58"/>
      <c r="Q306" s="58"/>
      <c r="R306" s="58"/>
      <c r="S306" s="228"/>
      <c r="T306" s="246"/>
      <c r="U306" s="246"/>
      <c r="V306" s="246"/>
      <c r="W306" s="239"/>
      <c r="AD306" s="175"/>
      <c r="AE306" s="175"/>
      <c r="AF306" s="175"/>
      <c r="AG306" s="175"/>
      <c r="AH306" s="176"/>
      <c r="AI306" s="181"/>
      <c r="AJ306" s="175"/>
      <c r="AK306" s="175"/>
      <c r="AL306" s="175"/>
      <c r="AM306" s="176"/>
      <c r="AN306" s="318">
        <f t="shared" si="191"/>
        <v>0</v>
      </c>
      <c r="AO306" s="128">
        <f t="shared" si="201"/>
        <v>0</v>
      </c>
    </row>
    <row r="307" spans="1:41" s="185" customFormat="1">
      <c r="A307" s="177" t="s">
        <v>218</v>
      </c>
      <c r="B307" s="178" t="s">
        <v>43</v>
      </c>
      <c r="C307" s="178" t="s">
        <v>43</v>
      </c>
      <c r="D307" s="178" t="s">
        <v>236</v>
      </c>
      <c r="E307" s="205" t="s">
        <v>49</v>
      </c>
      <c r="F307" s="165" t="s">
        <v>246</v>
      </c>
      <c r="G307" s="228">
        <f>G308</f>
        <v>144000000</v>
      </c>
      <c r="H307" s="35"/>
      <c r="I307" s="35"/>
      <c r="J307" s="35"/>
      <c r="K307" s="228">
        <f>SUM(K308)</f>
        <v>36000000</v>
      </c>
      <c r="L307" s="58"/>
      <c r="M307" s="58"/>
      <c r="N307" s="58"/>
      <c r="O307" s="228">
        <f>SUM(O308)</f>
        <v>36000000</v>
      </c>
      <c r="P307" s="58"/>
      <c r="Q307" s="58"/>
      <c r="R307" s="58"/>
      <c r="S307" s="228">
        <f>SUM(S308)</f>
        <v>36000000</v>
      </c>
      <c r="T307" s="246"/>
      <c r="U307" s="246"/>
      <c r="V307" s="246"/>
      <c r="W307" s="239">
        <f>SUM(W308)</f>
        <v>36000000</v>
      </c>
      <c r="X307" s="128"/>
      <c r="Y307" s="128"/>
      <c r="Z307" s="128"/>
      <c r="AA307" s="128"/>
      <c r="AB307" s="128"/>
      <c r="AC307" s="128"/>
      <c r="AD307" s="167">
        <f>SUM(AD308:AD318)</f>
        <v>0</v>
      </c>
      <c r="AE307" s="175"/>
      <c r="AF307" s="175"/>
      <c r="AG307" s="175"/>
      <c r="AH307" s="176"/>
      <c r="AI307" s="170">
        <f>SUM(AI308:AI318)</f>
        <v>108000000</v>
      </c>
      <c r="AJ307" s="167">
        <f>SUM(AJ308:AJ318)</f>
        <v>27000000</v>
      </c>
      <c r="AK307" s="167">
        <f>SUM(AK308:AK318)</f>
        <v>27000000</v>
      </c>
      <c r="AL307" s="167">
        <f>SUM(AL308:AL318)</f>
        <v>18000000</v>
      </c>
      <c r="AM307" s="169">
        <f>SUM(AM308:AM318)</f>
        <v>36000000</v>
      </c>
      <c r="AN307" s="318">
        <f t="shared" si="191"/>
        <v>0</v>
      </c>
      <c r="AO307" s="128">
        <f t="shared" si="201"/>
        <v>-144000000</v>
      </c>
    </row>
    <row r="308" spans="1:41">
      <c r="A308" s="161"/>
      <c r="B308" s="162"/>
      <c r="C308" s="162"/>
      <c r="D308" s="162"/>
      <c r="E308" s="163" t="s">
        <v>244</v>
      </c>
      <c r="F308" s="174" t="s">
        <v>245</v>
      </c>
      <c r="G308" s="274">
        <v>144000000</v>
      </c>
      <c r="H308" s="58">
        <f>G308/12</f>
        <v>12000000</v>
      </c>
      <c r="I308" s="58">
        <v>12000000</v>
      </c>
      <c r="J308" s="58">
        <v>12000000</v>
      </c>
      <c r="K308" s="228">
        <f>H308+I308+J308</f>
        <v>36000000</v>
      </c>
      <c r="L308" s="58">
        <v>12000000</v>
      </c>
      <c r="M308" s="58">
        <v>12000000</v>
      </c>
      <c r="N308" s="58">
        <v>12000000</v>
      </c>
      <c r="O308" s="228">
        <f>L308+M308+N308</f>
        <v>36000000</v>
      </c>
      <c r="P308" s="58">
        <v>12000000</v>
      </c>
      <c r="Q308" s="58">
        <v>12000000</v>
      </c>
      <c r="R308" s="58">
        <v>12000000</v>
      </c>
      <c r="S308" s="228">
        <f>P308+Q308+R308</f>
        <v>36000000</v>
      </c>
      <c r="T308" s="58">
        <v>12000000</v>
      </c>
      <c r="U308" s="58">
        <v>12000000</v>
      </c>
      <c r="V308" s="58">
        <v>12000000</v>
      </c>
      <c r="W308" s="239">
        <f>T308+U308+V308</f>
        <v>36000000</v>
      </c>
      <c r="AB308" s="128">
        <f>G308</f>
        <v>144000000</v>
      </c>
      <c r="AD308" s="175"/>
      <c r="AE308" s="175">
        <f>(AD308/8)*3</f>
        <v>0</v>
      </c>
      <c r="AF308" s="175">
        <f>AE308</f>
        <v>0</v>
      </c>
      <c r="AG308" s="175">
        <f>(AD308/8)*2</f>
        <v>0</v>
      </c>
      <c r="AH308" s="176"/>
      <c r="AI308" s="181">
        <f>AJ308+AK308+AL308+AM308</f>
        <v>108000000</v>
      </c>
      <c r="AJ308" s="175">
        <v>27000000</v>
      </c>
      <c r="AK308" s="175">
        <v>27000000</v>
      </c>
      <c r="AL308" s="175">
        <v>18000000</v>
      </c>
      <c r="AM308" s="176">
        <v>36000000</v>
      </c>
      <c r="AN308" s="318">
        <f t="shared" si="191"/>
        <v>0</v>
      </c>
      <c r="AO308" s="128">
        <f t="shared" si="201"/>
        <v>-144000000</v>
      </c>
    </row>
    <row r="309" spans="1:41">
      <c r="A309" s="161"/>
      <c r="B309" s="162"/>
      <c r="C309" s="162"/>
      <c r="D309" s="162"/>
      <c r="E309" s="204"/>
      <c r="F309" s="174"/>
      <c r="G309" s="228"/>
      <c r="H309" s="58"/>
      <c r="I309" s="58"/>
      <c r="J309" s="58"/>
      <c r="K309" s="228"/>
      <c r="L309" s="58"/>
      <c r="M309" s="58"/>
      <c r="N309" s="58"/>
      <c r="O309" s="228"/>
      <c r="P309" s="58"/>
      <c r="Q309" s="58"/>
      <c r="R309" s="58"/>
      <c r="S309" s="228"/>
      <c r="T309" s="246"/>
      <c r="U309" s="246"/>
      <c r="V309" s="246"/>
      <c r="W309" s="239"/>
      <c r="AD309" s="175"/>
      <c r="AE309" s="175"/>
      <c r="AF309" s="175"/>
      <c r="AG309" s="175"/>
      <c r="AH309" s="176"/>
      <c r="AI309" s="181"/>
      <c r="AJ309" s="175"/>
      <c r="AK309" s="175"/>
      <c r="AL309" s="175"/>
      <c r="AM309" s="176"/>
      <c r="AN309" s="318">
        <f t="shared" si="191"/>
        <v>0</v>
      </c>
      <c r="AO309" s="128">
        <f t="shared" si="201"/>
        <v>0</v>
      </c>
    </row>
    <row r="310" spans="1:41">
      <c r="A310" s="177" t="s">
        <v>218</v>
      </c>
      <c r="B310" s="178" t="s">
        <v>43</v>
      </c>
      <c r="C310" s="178" t="s">
        <v>43</v>
      </c>
      <c r="D310" s="178" t="s">
        <v>236</v>
      </c>
      <c r="E310" s="206" t="s">
        <v>51</v>
      </c>
      <c r="F310" s="165" t="s">
        <v>517</v>
      </c>
      <c r="G310" s="228">
        <f>SUM(G311:G316)</f>
        <v>736044000</v>
      </c>
      <c r="H310" s="58"/>
      <c r="I310" s="58"/>
      <c r="J310" s="58"/>
      <c r="K310" s="228">
        <f>SUM(K311:K316)</f>
        <v>368022000</v>
      </c>
      <c r="L310" s="58"/>
      <c r="M310" s="58"/>
      <c r="N310" s="58"/>
      <c r="O310" s="228">
        <f>SUM(O311:O316)</f>
        <v>368022000</v>
      </c>
      <c r="P310" s="58"/>
      <c r="Q310" s="58"/>
      <c r="R310" s="58"/>
      <c r="S310" s="228">
        <f>SUM(S311:S316)</f>
        <v>0</v>
      </c>
      <c r="T310" s="246"/>
      <c r="U310" s="246"/>
      <c r="V310" s="246"/>
      <c r="W310" s="239"/>
      <c r="AD310" s="175"/>
      <c r="AE310" s="175"/>
      <c r="AF310" s="175"/>
      <c r="AG310" s="175"/>
      <c r="AH310" s="176"/>
      <c r="AI310" s="181"/>
      <c r="AJ310" s="175"/>
      <c r="AK310" s="175"/>
      <c r="AL310" s="175"/>
      <c r="AM310" s="176"/>
      <c r="AN310" s="318">
        <f t="shared" si="191"/>
        <v>0</v>
      </c>
    </row>
    <row r="311" spans="1:41">
      <c r="A311" s="161"/>
      <c r="B311" s="162"/>
      <c r="C311" s="162"/>
      <c r="D311" s="183"/>
      <c r="E311" s="163" t="s">
        <v>31</v>
      </c>
      <c r="F311" s="174" t="s">
        <v>32</v>
      </c>
      <c r="G311" s="274">
        <v>21888000</v>
      </c>
      <c r="H311" s="58"/>
      <c r="I311" s="58"/>
      <c r="J311" s="58">
        <f>G311/2</f>
        <v>10944000</v>
      </c>
      <c r="K311" s="228">
        <f>H311+I311+J311</f>
        <v>10944000</v>
      </c>
      <c r="L311" s="58"/>
      <c r="M311" s="58"/>
      <c r="N311" s="58">
        <f>G311/2</f>
        <v>10944000</v>
      </c>
      <c r="O311" s="228">
        <f>L311+M311+N311</f>
        <v>10944000</v>
      </c>
      <c r="P311" s="58"/>
      <c r="Q311" s="58"/>
      <c r="R311" s="58"/>
      <c r="S311" s="228">
        <f>P311+Q311+R311</f>
        <v>0</v>
      </c>
      <c r="T311" s="246"/>
      <c r="U311" s="246"/>
      <c r="V311" s="246"/>
      <c r="W311" s="239"/>
      <c r="AD311" s="175"/>
      <c r="AE311" s="175"/>
      <c r="AF311" s="175"/>
      <c r="AG311" s="175"/>
      <c r="AH311" s="176"/>
      <c r="AI311" s="181"/>
      <c r="AJ311" s="175"/>
      <c r="AK311" s="175"/>
      <c r="AL311" s="175"/>
      <c r="AM311" s="176"/>
      <c r="AN311" s="318">
        <f t="shared" si="191"/>
        <v>0</v>
      </c>
    </row>
    <row r="312" spans="1:41">
      <c r="A312" s="161"/>
      <c r="B312" s="162"/>
      <c r="C312" s="162"/>
      <c r="D312" s="183"/>
      <c r="E312" s="163" t="s">
        <v>33</v>
      </c>
      <c r="F312" s="174" t="s">
        <v>212</v>
      </c>
      <c r="G312" s="274">
        <v>15000000</v>
      </c>
      <c r="H312" s="58"/>
      <c r="I312" s="58"/>
      <c r="J312" s="58">
        <f t="shared" ref="J312:J316" si="240">G312/2</f>
        <v>7500000</v>
      </c>
      <c r="K312" s="228">
        <f t="shared" ref="K312:K316" si="241">H312+I312+J312</f>
        <v>7500000</v>
      </c>
      <c r="L312" s="58"/>
      <c r="M312" s="58"/>
      <c r="N312" s="58">
        <f t="shared" ref="N312:N316" si="242">G312/2</f>
        <v>7500000</v>
      </c>
      <c r="O312" s="228">
        <f t="shared" ref="O312:O316" si="243">L312+M312+N312</f>
        <v>7500000</v>
      </c>
      <c r="P312" s="58"/>
      <c r="Q312" s="58"/>
      <c r="R312" s="58"/>
      <c r="S312" s="228">
        <f t="shared" ref="S312:S316" si="244">P312+Q312+R312</f>
        <v>0</v>
      </c>
      <c r="T312" s="246"/>
      <c r="U312" s="246"/>
      <c r="V312" s="246"/>
      <c r="W312" s="239"/>
      <c r="AD312" s="175"/>
      <c r="AE312" s="175"/>
      <c r="AF312" s="175"/>
      <c r="AG312" s="175"/>
      <c r="AH312" s="176"/>
      <c r="AI312" s="181"/>
      <c r="AJ312" s="175"/>
      <c r="AK312" s="175"/>
      <c r="AL312" s="175"/>
      <c r="AM312" s="176"/>
      <c r="AN312" s="318">
        <f t="shared" ref="AN312:AN376" si="245">G312-K312-O312-S312-W312</f>
        <v>0</v>
      </c>
    </row>
    <row r="313" spans="1:41">
      <c r="A313" s="366" t="s">
        <v>35</v>
      </c>
      <c r="B313" s="367"/>
      <c r="C313" s="367"/>
      <c r="D313" s="367"/>
      <c r="E313" s="368"/>
      <c r="F313" s="174" t="s">
        <v>36</v>
      </c>
      <c r="G313" s="274">
        <v>159000000</v>
      </c>
      <c r="H313" s="58"/>
      <c r="I313" s="58"/>
      <c r="J313" s="58">
        <f t="shared" si="240"/>
        <v>79500000</v>
      </c>
      <c r="K313" s="228">
        <f t="shared" si="241"/>
        <v>79500000</v>
      </c>
      <c r="L313" s="58"/>
      <c r="M313" s="58"/>
      <c r="N313" s="58">
        <f t="shared" si="242"/>
        <v>79500000</v>
      </c>
      <c r="O313" s="228">
        <f t="shared" si="243"/>
        <v>79500000</v>
      </c>
      <c r="P313" s="58"/>
      <c r="Q313" s="58"/>
      <c r="R313" s="58"/>
      <c r="S313" s="228">
        <f t="shared" si="244"/>
        <v>0</v>
      </c>
      <c r="T313" s="246"/>
      <c r="U313" s="246"/>
      <c r="V313" s="246"/>
      <c r="W313" s="239"/>
      <c r="AD313" s="175"/>
      <c r="AE313" s="175"/>
      <c r="AF313" s="175"/>
      <c r="AG313" s="175"/>
      <c r="AH313" s="176"/>
      <c r="AI313" s="181"/>
      <c r="AJ313" s="175"/>
      <c r="AK313" s="175"/>
      <c r="AL313" s="175"/>
      <c r="AM313" s="176"/>
      <c r="AN313" s="318">
        <f t="shared" si="245"/>
        <v>0</v>
      </c>
    </row>
    <row r="314" spans="1:41">
      <c r="A314" s="161"/>
      <c r="B314" s="162"/>
      <c r="C314" s="162"/>
      <c r="D314" s="183"/>
      <c r="E314" s="163" t="s">
        <v>225</v>
      </c>
      <c r="F314" s="174" t="s">
        <v>226</v>
      </c>
      <c r="G314" s="274">
        <v>120096000</v>
      </c>
      <c r="H314" s="58"/>
      <c r="I314" s="58"/>
      <c r="J314" s="58">
        <f t="shared" si="240"/>
        <v>60048000</v>
      </c>
      <c r="K314" s="228">
        <f t="shared" si="241"/>
        <v>60048000</v>
      </c>
      <c r="L314" s="58"/>
      <c r="M314" s="58"/>
      <c r="N314" s="58">
        <f t="shared" si="242"/>
        <v>60048000</v>
      </c>
      <c r="O314" s="228">
        <f t="shared" si="243"/>
        <v>60048000</v>
      </c>
      <c r="P314" s="58"/>
      <c r="Q314" s="58"/>
      <c r="R314" s="58"/>
      <c r="S314" s="228">
        <f t="shared" si="244"/>
        <v>0</v>
      </c>
      <c r="T314" s="246"/>
      <c r="U314" s="246"/>
      <c r="V314" s="246"/>
      <c r="W314" s="239"/>
      <c r="AD314" s="175"/>
      <c r="AE314" s="175"/>
      <c r="AF314" s="175"/>
      <c r="AG314" s="175"/>
      <c r="AH314" s="176"/>
      <c r="AI314" s="181"/>
      <c r="AJ314" s="175"/>
      <c r="AK314" s="175"/>
      <c r="AL314" s="175"/>
      <c r="AM314" s="176"/>
      <c r="AN314" s="318">
        <f t="shared" si="245"/>
        <v>0</v>
      </c>
    </row>
    <row r="315" spans="1:41">
      <c r="A315" s="161"/>
      <c r="B315" s="162"/>
      <c r="C315" s="162"/>
      <c r="D315" s="279"/>
      <c r="E315" s="280" t="s">
        <v>471</v>
      </c>
      <c r="F315" s="174" t="s">
        <v>472</v>
      </c>
      <c r="G315" s="274">
        <v>120060000</v>
      </c>
      <c r="H315" s="58"/>
      <c r="I315" s="58"/>
      <c r="J315" s="58">
        <f t="shared" si="240"/>
        <v>60030000</v>
      </c>
      <c r="K315" s="228">
        <f t="shared" si="241"/>
        <v>60030000</v>
      </c>
      <c r="L315" s="58"/>
      <c r="M315" s="58"/>
      <c r="N315" s="58">
        <f t="shared" si="242"/>
        <v>60030000</v>
      </c>
      <c r="O315" s="228">
        <f t="shared" si="243"/>
        <v>60030000</v>
      </c>
      <c r="P315" s="58"/>
      <c r="Q315" s="58"/>
      <c r="R315" s="58"/>
      <c r="S315" s="228">
        <f t="shared" si="244"/>
        <v>0</v>
      </c>
      <c r="T315" s="246"/>
      <c r="U315" s="246"/>
      <c r="V315" s="246"/>
      <c r="W315" s="239"/>
      <c r="AD315" s="175"/>
      <c r="AE315" s="175"/>
      <c r="AF315" s="175"/>
      <c r="AG315" s="175"/>
      <c r="AH315" s="176"/>
      <c r="AI315" s="181"/>
      <c r="AJ315" s="175"/>
      <c r="AK315" s="175"/>
      <c r="AL315" s="175"/>
      <c r="AM315" s="176"/>
      <c r="AN315" s="318">
        <f t="shared" si="245"/>
        <v>0</v>
      </c>
    </row>
    <row r="316" spans="1:41">
      <c r="A316" s="161"/>
      <c r="B316" s="162"/>
      <c r="C316" s="162"/>
      <c r="D316" s="183"/>
      <c r="E316" s="163" t="s">
        <v>227</v>
      </c>
      <c r="F316" s="174" t="s">
        <v>42</v>
      </c>
      <c r="G316" s="274">
        <v>300000000</v>
      </c>
      <c r="H316" s="58"/>
      <c r="I316" s="58"/>
      <c r="J316" s="58">
        <f t="shared" si="240"/>
        <v>150000000</v>
      </c>
      <c r="K316" s="228">
        <f t="shared" si="241"/>
        <v>150000000</v>
      </c>
      <c r="L316" s="58"/>
      <c r="M316" s="58"/>
      <c r="N316" s="58">
        <f t="shared" si="242"/>
        <v>150000000</v>
      </c>
      <c r="O316" s="228">
        <f t="shared" si="243"/>
        <v>150000000</v>
      </c>
      <c r="P316" s="58"/>
      <c r="Q316" s="58"/>
      <c r="R316" s="58"/>
      <c r="S316" s="228">
        <f t="shared" si="244"/>
        <v>0</v>
      </c>
      <c r="T316" s="246"/>
      <c r="U316" s="246"/>
      <c r="V316" s="246"/>
      <c r="W316" s="239"/>
      <c r="AD316" s="175"/>
      <c r="AE316" s="175"/>
      <c r="AF316" s="175"/>
      <c r="AG316" s="175"/>
      <c r="AH316" s="176"/>
      <c r="AI316" s="181"/>
      <c r="AJ316" s="175"/>
      <c r="AK316" s="175"/>
      <c r="AL316" s="175"/>
      <c r="AM316" s="176"/>
      <c r="AN316" s="318">
        <f t="shared" si="245"/>
        <v>0</v>
      </c>
    </row>
    <row r="317" spans="1:41">
      <c r="A317" s="161"/>
      <c r="B317" s="162"/>
      <c r="C317" s="162"/>
      <c r="D317" s="183"/>
      <c r="E317" s="163"/>
      <c r="F317" s="174"/>
      <c r="G317" s="228"/>
      <c r="H317" s="58"/>
      <c r="I317" s="58"/>
      <c r="J317" s="58"/>
      <c r="K317" s="228"/>
      <c r="L317" s="58"/>
      <c r="M317" s="58"/>
      <c r="N317" s="58"/>
      <c r="O317" s="228"/>
      <c r="P317" s="58"/>
      <c r="Q317" s="58"/>
      <c r="R317" s="58"/>
      <c r="S317" s="228"/>
      <c r="T317" s="246"/>
      <c r="U317" s="246"/>
      <c r="V317" s="246"/>
      <c r="W317" s="239"/>
      <c r="AD317" s="175"/>
      <c r="AE317" s="175"/>
      <c r="AF317" s="175"/>
      <c r="AG317" s="175"/>
      <c r="AH317" s="176"/>
      <c r="AI317" s="181"/>
      <c r="AJ317" s="175"/>
      <c r="AK317" s="175"/>
      <c r="AL317" s="175"/>
      <c r="AM317" s="176"/>
      <c r="AN317" s="318">
        <f t="shared" si="245"/>
        <v>0</v>
      </c>
    </row>
    <row r="318" spans="1:41">
      <c r="A318" s="177" t="s">
        <v>218</v>
      </c>
      <c r="B318" s="178" t="s">
        <v>43</v>
      </c>
      <c r="C318" s="178" t="s">
        <v>43</v>
      </c>
      <c r="D318" s="178" t="s">
        <v>236</v>
      </c>
      <c r="E318" s="206" t="s">
        <v>247</v>
      </c>
      <c r="F318" s="165" t="s">
        <v>447</v>
      </c>
      <c r="G318" s="228">
        <f>SUM(G319:G321)</f>
        <v>228000</v>
      </c>
      <c r="H318" s="58"/>
      <c r="I318" s="58"/>
      <c r="J318" s="58"/>
      <c r="K318" s="228">
        <f>SUM(K319:K321)</f>
        <v>228000</v>
      </c>
      <c r="L318" s="58"/>
      <c r="M318" s="58"/>
      <c r="N318" s="58"/>
      <c r="O318" s="228">
        <f>SUM(O319:O321)</f>
        <v>0</v>
      </c>
      <c r="P318" s="58"/>
      <c r="Q318" s="58"/>
      <c r="R318" s="58"/>
      <c r="S318" s="228">
        <f>SUM(S319:S321)</f>
        <v>0</v>
      </c>
      <c r="T318" s="246"/>
      <c r="U318" s="246"/>
      <c r="V318" s="246"/>
      <c r="W318" s="239">
        <f>SUM(W319:W321)</f>
        <v>0</v>
      </c>
      <c r="AD318" s="175"/>
      <c r="AE318" s="175"/>
      <c r="AF318" s="175"/>
      <c r="AG318" s="175"/>
      <c r="AH318" s="176"/>
      <c r="AI318" s="181"/>
      <c r="AJ318" s="175"/>
      <c r="AK318" s="175"/>
      <c r="AL318" s="175"/>
      <c r="AM318" s="176"/>
      <c r="AN318" s="318">
        <f t="shared" si="245"/>
        <v>0</v>
      </c>
    </row>
    <row r="319" spans="1:41">
      <c r="A319" s="161"/>
      <c r="B319" s="162"/>
      <c r="C319" s="162"/>
      <c r="D319" s="162"/>
      <c r="E319" s="304" t="s">
        <v>31</v>
      </c>
      <c r="F319" s="174" t="s">
        <v>32</v>
      </c>
      <c r="G319" s="273">
        <v>69000</v>
      </c>
      <c r="H319" s="58"/>
      <c r="I319" s="273">
        <v>69000</v>
      </c>
      <c r="J319" s="58"/>
      <c r="K319" s="274">
        <f>H319+I319+J319</f>
        <v>69000</v>
      </c>
      <c r="L319" s="58"/>
      <c r="M319" s="58"/>
      <c r="N319" s="58"/>
      <c r="O319" s="274">
        <f>L319+M319+N319</f>
        <v>0</v>
      </c>
      <c r="P319" s="58"/>
      <c r="Q319" s="58"/>
      <c r="R319" s="58"/>
      <c r="S319" s="274">
        <f>P319+Q319+R319</f>
        <v>0</v>
      </c>
      <c r="T319" s="58"/>
      <c r="U319" s="58"/>
      <c r="V319" s="246"/>
      <c r="W319" s="362">
        <f>T319+U319+V319</f>
        <v>0</v>
      </c>
      <c r="AD319" s="175"/>
      <c r="AE319" s="175"/>
      <c r="AF319" s="175"/>
      <c r="AG319" s="175"/>
      <c r="AH319" s="176"/>
      <c r="AI319" s="181"/>
      <c r="AJ319" s="175"/>
      <c r="AK319" s="175"/>
      <c r="AL319" s="175"/>
      <c r="AM319" s="176"/>
      <c r="AN319" s="318">
        <f t="shared" si="245"/>
        <v>0</v>
      </c>
    </row>
    <row r="320" spans="1:41">
      <c r="A320" s="161"/>
      <c r="B320" s="162"/>
      <c r="C320" s="162"/>
      <c r="D320" s="162"/>
      <c r="E320" s="304" t="s">
        <v>33</v>
      </c>
      <c r="F320" s="174" t="s">
        <v>212</v>
      </c>
      <c r="G320" s="273"/>
      <c r="H320" s="58"/>
      <c r="I320" s="273"/>
      <c r="J320" s="58"/>
      <c r="K320" s="274">
        <f t="shared" ref="K320:K321" si="246">H320+I320+J320</f>
        <v>0</v>
      </c>
      <c r="L320" s="58"/>
      <c r="M320" s="58"/>
      <c r="N320" s="58"/>
      <c r="O320" s="274">
        <f t="shared" ref="O320:O321" si="247">L320+M320+N320</f>
        <v>0</v>
      </c>
      <c r="P320" s="58"/>
      <c r="Q320" s="58"/>
      <c r="R320" s="58"/>
      <c r="S320" s="274">
        <f t="shared" ref="S320:S321" si="248">P320+Q320+R320</f>
        <v>0</v>
      </c>
      <c r="T320" s="58"/>
      <c r="U320" s="58"/>
      <c r="V320" s="246"/>
      <c r="W320" s="362">
        <f t="shared" ref="W320:W321" si="249">T320+U320+V320</f>
        <v>0</v>
      </c>
      <c r="AD320" s="175"/>
      <c r="AE320" s="175"/>
      <c r="AF320" s="175"/>
      <c r="AG320" s="175"/>
      <c r="AH320" s="176"/>
      <c r="AI320" s="181"/>
      <c r="AJ320" s="175"/>
      <c r="AK320" s="175"/>
      <c r="AL320" s="175"/>
      <c r="AM320" s="176"/>
      <c r="AN320" s="318">
        <f t="shared" si="245"/>
        <v>0</v>
      </c>
    </row>
    <row r="321" spans="1:41">
      <c r="A321" s="161"/>
      <c r="B321" s="162"/>
      <c r="C321" s="162"/>
      <c r="D321" s="162"/>
      <c r="E321" s="304" t="s">
        <v>252</v>
      </c>
      <c r="F321" s="298" t="s">
        <v>253</v>
      </c>
      <c r="G321" s="300">
        <v>159000</v>
      </c>
      <c r="H321" s="58"/>
      <c r="I321" s="300">
        <v>159000</v>
      </c>
      <c r="J321" s="58"/>
      <c r="K321" s="274">
        <f t="shared" si="246"/>
        <v>159000</v>
      </c>
      <c r="L321" s="58"/>
      <c r="M321" s="58"/>
      <c r="N321" s="58"/>
      <c r="O321" s="274">
        <f t="shared" si="247"/>
        <v>0</v>
      </c>
      <c r="P321" s="58"/>
      <c r="Q321" s="58"/>
      <c r="R321" s="58"/>
      <c r="S321" s="274">
        <f t="shared" si="248"/>
        <v>0</v>
      </c>
      <c r="T321" s="58"/>
      <c r="U321" s="58"/>
      <c r="V321" s="246"/>
      <c r="W321" s="362">
        <f t="shared" si="249"/>
        <v>0</v>
      </c>
      <c r="AD321" s="175"/>
      <c r="AE321" s="175"/>
      <c r="AF321" s="175"/>
      <c r="AG321" s="175"/>
      <c r="AH321" s="176"/>
      <c r="AI321" s="181"/>
      <c r="AJ321" s="175"/>
      <c r="AK321" s="175"/>
      <c r="AL321" s="175"/>
      <c r="AM321" s="176"/>
      <c r="AN321" s="318">
        <f t="shared" si="245"/>
        <v>0</v>
      </c>
    </row>
    <row r="322" spans="1:41">
      <c r="A322" s="161"/>
      <c r="B322" s="162"/>
      <c r="C322" s="162"/>
      <c r="D322" s="162"/>
      <c r="E322" s="204"/>
      <c r="F322" s="174"/>
      <c r="G322" s="228"/>
      <c r="H322" s="58"/>
      <c r="I322" s="58"/>
      <c r="J322" s="58"/>
      <c r="K322" s="228"/>
      <c r="L322" s="58"/>
      <c r="M322" s="58"/>
      <c r="N322" s="58"/>
      <c r="O322" s="228"/>
      <c r="P322" s="58"/>
      <c r="Q322" s="58"/>
      <c r="R322" s="58"/>
      <c r="S322" s="228"/>
      <c r="T322" s="246"/>
      <c r="U322" s="246"/>
      <c r="V322" s="246"/>
      <c r="W322" s="239"/>
      <c r="AD322" s="175"/>
      <c r="AE322" s="175"/>
      <c r="AF322" s="175"/>
      <c r="AG322" s="175"/>
      <c r="AH322" s="176"/>
      <c r="AI322" s="181"/>
      <c r="AJ322" s="175"/>
      <c r="AK322" s="175"/>
      <c r="AL322" s="175"/>
      <c r="AM322" s="176"/>
      <c r="AN322" s="318">
        <f t="shared" si="245"/>
        <v>0</v>
      </c>
    </row>
    <row r="323" spans="1:41">
      <c r="A323" s="177" t="s">
        <v>218</v>
      </c>
      <c r="B323" s="178" t="s">
        <v>43</v>
      </c>
      <c r="C323" s="178" t="s">
        <v>43</v>
      </c>
      <c r="D323" s="178" t="s">
        <v>236</v>
      </c>
      <c r="E323" s="206" t="s">
        <v>118</v>
      </c>
      <c r="F323" s="165" t="s">
        <v>240</v>
      </c>
      <c r="G323" s="228">
        <f>SUM(G324:G327)</f>
        <v>190757700</v>
      </c>
      <c r="H323" s="58"/>
      <c r="I323" s="58"/>
      <c r="J323" s="58"/>
      <c r="K323" s="228">
        <f>SUM(K324:K327)</f>
        <v>91868848</v>
      </c>
      <c r="L323" s="58"/>
      <c r="M323" s="58"/>
      <c r="N323" s="58"/>
      <c r="O323" s="228">
        <f>SUM(O324:O327)</f>
        <v>91973852</v>
      </c>
      <c r="P323" s="58"/>
      <c r="Q323" s="58"/>
      <c r="R323" s="58"/>
      <c r="S323" s="228">
        <f>SUM(S324:S327)</f>
        <v>3615000</v>
      </c>
      <c r="T323" s="246"/>
      <c r="U323" s="246"/>
      <c r="V323" s="246"/>
      <c r="W323" s="239">
        <f>SUM(W324:W327)</f>
        <v>3300000</v>
      </c>
      <c r="AD323" s="175"/>
      <c r="AE323" s="175"/>
      <c r="AF323" s="175"/>
      <c r="AG323" s="175"/>
      <c r="AH323" s="176"/>
      <c r="AI323" s="181"/>
      <c r="AJ323" s="175"/>
      <c r="AK323" s="175"/>
      <c r="AL323" s="175"/>
      <c r="AM323" s="176"/>
      <c r="AN323" s="318">
        <f t="shared" si="245"/>
        <v>0</v>
      </c>
    </row>
    <row r="324" spans="1:41">
      <c r="A324" s="161"/>
      <c r="B324" s="162"/>
      <c r="C324" s="162"/>
      <c r="D324" s="162"/>
      <c r="E324" s="163" t="s">
        <v>31</v>
      </c>
      <c r="F324" s="174" t="s">
        <v>32</v>
      </c>
      <c r="G324" s="300">
        <v>1466200</v>
      </c>
      <c r="H324" s="58"/>
      <c r="I324" s="58">
        <f>G324/4</f>
        <v>366550</v>
      </c>
      <c r="J324" s="58">
        <v>366550</v>
      </c>
      <c r="K324" s="228">
        <f>H324+I324+J324</f>
        <v>733100</v>
      </c>
      <c r="L324" s="58">
        <v>366550</v>
      </c>
      <c r="M324" s="58">
        <v>366550</v>
      </c>
      <c r="N324" s="58"/>
      <c r="O324" s="228">
        <f>L324+M324+N324</f>
        <v>733100</v>
      </c>
      <c r="P324" s="58"/>
      <c r="Q324" s="58"/>
      <c r="R324" s="58"/>
      <c r="S324" s="228">
        <f>P324+Q324+R324</f>
        <v>0</v>
      </c>
      <c r="T324" s="58"/>
      <c r="U324" s="246"/>
      <c r="V324" s="246"/>
      <c r="W324" s="239">
        <f>T324+U324+V324</f>
        <v>0</v>
      </c>
      <c r="AD324" s="175"/>
      <c r="AE324" s="175"/>
      <c r="AF324" s="175"/>
      <c r="AG324" s="175"/>
      <c r="AH324" s="176"/>
      <c r="AI324" s="181"/>
      <c r="AJ324" s="175"/>
      <c r="AK324" s="175"/>
      <c r="AL324" s="175"/>
      <c r="AM324" s="176"/>
      <c r="AN324" s="318">
        <f t="shared" si="245"/>
        <v>0</v>
      </c>
    </row>
    <row r="325" spans="1:41">
      <c r="A325" s="161"/>
      <c r="B325" s="162"/>
      <c r="C325" s="162"/>
      <c r="D325" s="162"/>
      <c r="E325" s="163" t="s">
        <v>33</v>
      </c>
      <c r="F325" s="174" t="s">
        <v>212</v>
      </c>
      <c r="G325" s="300">
        <v>251500</v>
      </c>
      <c r="H325" s="58"/>
      <c r="I325" s="58">
        <f t="shared" ref="I325" si="250">G325/2</f>
        <v>125750</v>
      </c>
      <c r="J325" s="58"/>
      <c r="K325" s="228">
        <f t="shared" ref="K325:K327" si="251">H325+I325+J325</f>
        <v>125750</v>
      </c>
      <c r="L325" s="58">
        <v>125750</v>
      </c>
      <c r="M325" s="175"/>
      <c r="N325" s="58"/>
      <c r="O325" s="228">
        <f t="shared" ref="O325:O326" si="252">L325+M325+N325</f>
        <v>125750</v>
      </c>
      <c r="P325" s="58"/>
      <c r="Q325" s="58"/>
      <c r="R325" s="58"/>
      <c r="S325" s="228">
        <f t="shared" ref="S325:S327" si="253">P325+Q325+R325</f>
        <v>0</v>
      </c>
      <c r="T325" s="58"/>
      <c r="U325" s="246"/>
      <c r="V325" s="246"/>
      <c r="W325" s="239">
        <f t="shared" ref="W325:W327" si="254">T325+U325+V325</f>
        <v>0</v>
      </c>
      <c r="AD325" s="175"/>
      <c r="AE325" s="175"/>
      <c r="AF325" s="175"/>
      <c r="AG325" s="175"/>
      <c r="AH325" s="176"/>
      <c r="AI325" s="181"/>
      <c r="AJ325" s="175"/>
      <c r="AK325" s="175"/>
      <c r="AL325" s="175"/>
      <c r="AM325" s="176"/>
      <c r="AN325" s="318">
        <f t="shared" si="245"/>
        <v>0</v>
      </c>
    </row>
    <row r="326" spans="1:41">
      <c r="A326" s="161"/>
      <c r="B326" s="162"/>
      <c r="C326" s="162"/>
      <c r="D326" s="162"/>
      <c r="E326" s="345" t="s">
        <v>107</v>
      </c>
      <c r="F326" s="174" t="s">
        <v>516</v>
      </c>
      <c r="G326" s="300">
        <v>840000</v>
      </c>
      <c r="H326" s="58"/>
      <c r="I326" s="58">
        <f>G326/8</f>
        <v>105000</v>
      </c>
      <c r="J326" s="58">
        <v>105000</v>
      </c>
      <c r="K326" s="228">
        <f t="shared" si="251"/>
        <v>210000</v>
      </c>
      <c r="L326" s="58">
        <v>105000</v>
      </c>
      <c r="M326" s="320">
        <v>105000</v>
      </c>
      <c r="N326" s="58">
        <v>105000</v>
      </c>
      <c r="O326" s="228">
        <f t="shared" si="252"/>
        <v>315000</v>
      </c>
      <c r="P326" s="58">
        <v>105000</v>
      </c>
      <c r="Q326" s="58">
        <v>105000</v>
      </c>
      <c r="R326" s="58">
        <v>105000</v>
      </c>
      <c r="S326" s="228">
        <f t="shared" si="253"/>
        <v>315000</v>
      </c>
      <c r="T326" s="58"/>
      <c r="U326" s="246"/>
      <c r="V326" s="246"/>
      <c r="W326" s="239">
        <f t="shared" si="254"/>
        <v>0</v>
      </c>
      <c r="AD326" s="175"/>
      <c r="AE326" s="175"/>
      <c r="AF326" s="175"/>
      <c r="AG326" s="175"/>
      <c r="AH326" s="176"/>
      <c r="AI326" s="181"/>
      <c r="AJ326" s="175"/>
      <c r="AK326" s="175"/>
      <c r="AL326" s="175"/>
      <c r="AM326" s="176"/>
      <c r="AN326" s="318">
        <f t="shared" si="245"/>
        <v>0</v>
      </c>
    </row>
    <row r="327" spans="1:41">
      <c r="A327" s="306"/>
      <c r="B327" s="287"/>
      <c r="C327" s="287"/>
      <c r="D327" s="287"/>
      <c r="E327" s="305" t="s">
        <v>241</v>
      </c>
      <c r="F327" s="309" t="s">
        <v>242</v>
      </c>
      <c r="G327" s="300">
        <v>188200000</v>
      </c>
      <c r="H327" s="58">
        <v>30266666</v>
      </c>
      <c r="I327" s="58">
        <v>30266666</v>
      </c>
      <c r="J327" s="58">
        <v>30266666</v>
      </c>
      <c r="K327" s="228">
        <f t="shared" si="251"/>
        <v>90799998</v>
      </c>
      <c r="L327" s="58">
        <v>30266666</v>
      </c>
      <c r="M327" s="58">
        <v>30266666</v>
      </c>
      <c r="N327" s="58">
        <v>30266670</v>
      </c>
      <c r="O327" s="228">
        <f t="shared" ref="O327" si="255">L327+M327+N327</f>
        <v>90800002</v>
      </c>
      <c r="P327" s="58">
        <v>1100000</v>
      </c>
      <c r="Q327" s="58">
        <v>1100000</v>
      </c>
      <c r="R327" s="58">
        <v>1100000</v>
      </c>
      <c r="S327" s="228">
        <f t="shared" si="253"/>
        <v>3300000</v>
      </c>
      <c r="T327" s="58">
        <v>1100000</v>
      </c>
      <c r="U327" s="58">
        <v>1100000</v>
      </c>
      <c r="V327" s="58">
        <v>1100000</v>
      </c>
      <c r="W327" s="239">
        <f t="shared" si="254"/>
        <v>3300000</v>
      </c>
      <c r="AD327" s="175"/>
      <c r="AE327" s="175"/>
      <c r="AF327" s="175"/>
      <c r="AG327" s="175"/>
      <c r="AH327" s="176"/>
      <c r="AI327" s="181"/>
      <c r="AJ327" s="175"/>
      <c r="AK327" s="175"/>
      <c r="AL327" s="175"/>
      <c r="AM327" s="176"/>
      <c r="AN327" s="318">
        <f t="shared" si="245"/>
        <v>0</v>
      </c>
    </row>
    <row r="328" spans="1:41">
      <c r="A328" s="161"/>
      <c r="B328" s="162"/>
      <c r="C328" s="162"/>
      <c r="D328" s="162"/>
      <c r="E328" s="204"/>
      <c r="F328" s="174"/>
      <c r="G328" s="228"/>
      <c r="H328" s="58"/>
      <c r="I328" s="58"/>
      <c r="J328" s="58"/>
      <c r="K328" s="228"/>
      <c r="L328" s="58"/>
      <c r="M328" s="58"/>
      <c r="N328" s="58"/>
      <c r="O328" s="228"/>
      <c r="P328" s="58"/>
      <c r="Q328" s="58"/>
      <c r="R328" s="58"/>
      <c r="S328" s="228"/>
      <c r="T328" s="246"/>
      <c r="U328" s="246"/>
      <c r="V328" s="246"/>
      <c r="W328" s="239"/>
      <c r="AD328" s="175"/>
      <c r="AE328" s="175"/>
      <c r="AF328" s="175"/>
      <c r="AG328" s="175"/>
      <c r="AH328" s="176"/>
      <c r="AI328" s="181"/>
      <c r="AJ328" s="175"/>
      <c r="AK328" s="175"/>
      <c r="AL328" s="175"/>
      <c r="AM328" s="176"/>
      <c r="AN328" s="318">
        <f t="shared" si="245"/>
        <v>0</v>
      </c>
    </row>
    <row r="329" spans="1:41" s="185" customFormat="1" ht="25.5">
      <c r="A329" s="177" t="s">
        <v>218</v>
      </c>
      <c r="B329" s="178" t="s">
        <v>43</v>
      </c>
      <c r="C329" s="178" t="s">
        <v>43</v>
      </c>
      <c r="D329" s="178" t="s">
        <v>92</v>
      </c>
      <c r="E329" s="205"/>
      <c r="F329" s="173" t="s">
        <v>248</v>
      </c>
      <c r="G329" s="228">
        <f>G330+G336+G340</f>
        <v>3873806300</v>
      </c>
      <c r="H329" s="35"/>
      <c r="I329" s="35"/>
      <c r="J329" s="35"/>
      <c r="K329" s="228">
        <f>K330+K336+K340</f>
        <v>1291448982.4444444</v>
      </c>
      <c r="L329" s="35"/>
      <c r="M329" s="35"/>
      <c r="N329" s="35"/>
      <c r="O329" s="228">
        <f>O330+O336+O340</f>
        <v>1291448982</v>
      </c>
      <c r="P329" s="35"/>
      <c r="Q329" s="35"/>
      <c r="R329" s="35"/>
      <c r="S329" s="228">
        <f>S330+S336+S340</f>
        <v>1290808336</v>
      </c>
      <c r="T329" s="238"/>
      <c r="U329" s="238"/>
      <c r="V329" s="238"/>
      <c r="W329" s="239">
        <f>W330+W336+W340</f>
        <v>100000</v>
      </c>
      <c r="AD329" s="167">
        <f>AD330+AD336+AD340</f>
        <v>0</v>
      </c>
      <c r="AE329" s="167"/>
      <c r="AF329" s="167"/>
      <c r="AG329" s="167"/>
      <c r="AH329" s="169"/>
      <c r="AI329" s="170">
        <f>AI330+AI336+AI340</f>
        <v>3324046040</v>
      </c>
      <c r="AJ329" s="167">
        <f>AJ330+AJ336+AJ340</f>
        <v>1086344000</v>
      </c>
      <c r="AK329" s="167">
        <f>AK330+AK336+AK340</f>
        <v>1086344000</v>
      </c>
      <c r="AL329" s="167">
        <f>AL330+AL336+AL340</f>
        <v>122894040</v>
      </c>
      <c r="AM329" s="169">
        <f>AM330+AM336+AM340</f>
        <v>1028464000</v>
      </c>
      <c r="AN329" s="318">
        <f t="shared" si="245"/>
        <v>-0.44444465637207031</v>
      </c>
      <c r="AO329" s="128">
        <f t="shared" si="201"/>
        <v>-3873806300.4444447</v>
      </c>
    </row>
    <row r="330" spans="1:41" s="185" customFormat="1">
      <c r="A330" s="177" t="s">
        <v>218</v>
      </c>
      <c r="B330" s="178" t="s">
        <v>43</v>
      </c>
      <c r="C330" s="178" t="s">
        <v>43</v>
      </c>
      <c r="D330" s="178" t="s">
        <v>92</v>
      </c>
      <c r="E330" s="205" t="s">
        <v>26</v>
      </c>
      <c r="F330" s="165" t="s">
        <v>249</v>
      </c>
      <c r="G330" s="228">
        <f>SUM(G331:G334)</f>
        <v>230492100</v>
      </c>
      <c r="H330" s="35"/>
      <c r="I330" s="35"/>
      <c r="J330" s="35"/>
      <c r="K330" s="228">
        <f>SUM(K331:K334)</f>
        <v>76850882.444444448</v>
      </c>
      <c r="L330" s="35"/>
      <c r="M330" s="35"/>
      <c r="N330" s="35"/>
      <c r="O330" s="228">
        <f>SUM(O331:O334)</f>
        <v>76850882</v>
      </c>
      <c r="P330" s="35"/>
      <c r="Q330" s="35"/>
      <c r="R330" s="35"/>
      <c r="S330" s="228">
        <f>SUM(S331:S334)</f>
        <v>76690336</v>
      </c>
      <c r="T330" s="238"/>
      <c r="U330" s="238"/>
      <c r="V330" s="238"/>
      <c r="W330" s="239">
        <f>SUM(W331:W334)</f>
        <v>100000</v>
      </c>
      <c r="AD330" s="167">
        <f>AD334</f>
        <v>0</v>
      </c>
      <c r="AE330" s="167"/>
      <c r="AF330" s="167"/>
      <c r="AG330" s="167"/>
      <c r="AH330" s="169"/>
      <c r="AI330" s="170">
        <f>AI334</f>
        <v>427060000</v>
      </c>
      <c r="AJ330" s="167">
        <f t="shared" ref="AJ330:AM330" si="256">AJ334</f>
        <v>121000000</v>
      </c>
      <c r="AK330" s="167">
        <f t="shared" si="256"/>
        <v>121000000</v>
      </c>
      <c r="AL330" s="167">
        <f t="shared" si="256"/>
        <v>121940000</v>
      </c>
      <c r="AM330" s="169">
        <f t="shared" si="256"/>
        <v>63120000</v>
      </c>
      <c r="AN330" s="318">
        <f t="shared" si="245"/>
        <v>-0.4444444477558136</v>
      </c>
      <c r="AO330" s="128">
        <f t="shared" si="201"/>
        <v>-230492100.44444445</v>
      </c>
    </row>
    <row r="331" spans="1:41" s="185" customFormat="1">
      <c r="A331" s="177"/>
      <c r="B331" s="178"/>
      <c r="C331" s="178"/>
      <c r="D331" s="178"/>
      <c r="E331" s="163" t="s">
        <v>31</v>
      </c>
      <c r="F331" s="174" t="s">
        <v>32</v>
      </c>
      <c r="G331" s="300">
        <v>169600</v>
      </c>
      <c r="H331" s="58">
        <f>G331/2</f>
        <v>84800</v>
      </c>
      <c r="I331" s="58"/>
      <c r="J331" s="58"/>
      <c r="K331" s="228">
        <f t="shared" ref="K331:K334" si="257">H331+I331+J331</f>
        <v>84800</v>
      </c>
      <c r="L331" s="58">
        <v>84800</v>
      </c>
      <c r="M331" s="58"/>
      <c r="N331" s="58"/>
      <c r="O331" s="228">
        <f t="shared" ref="O331:O334" si="258">L331+M331+N331</f>
        <v>84800</v>
      </c>
      <c r="P331" s="58"/>
      <c r="Q331" s="58"/>
      <c r="R331" s="58"/>
      <c r="S331" s="228">
        <f t="shared" ref="S331:S334" si="259">P331+Q331+R331</f>
        <v>0</v>
      </c>
      <c r="T331" s="246"/>
      <c r="U331" s="246"/>
      <c r="V331" s="246"/>
      <c r="W331" s="239">
        <f t="shared" ref="W331:W334" si="260">T331+U331+V331</f>
        <v>0</v>
      </c>
      <c r="AD331" s="167"/>
      <c r="AE331" s="167"/>
      <c r="AF331" s="167"/>
      <c r="AG331" s="167"/>
      <c r="AH331" s="169"/>
      <c r="AI331" s="170"/>
      <c r="AJ331" s="167"/>
      <c r="AK331" s="167"/>
      <c r="AL331" s="167"/>
      <c r="AM331" s="169"/>
      <c r="AN331" s="318">
        <f t="shared" si="245"/>
        <v>0</v>
      </c>
      <c r="AO331" s="128">
        <f t="shared" si="201"/>
        <v>-169600</v>
      </c>
    </row>
    <row r="332" spans="1:41" s="185" customFormat="1">
      <c r="A332" s="177"/>
      <c r="B332" s="178"/>
      <c r="C332" s="178"/>
      <c r="D332" s="178"/>
      <c r="E332" s="163" t="s">
        <v>33</v>
      </c>
      <c r="F332" s="174" t="s">
        <v>212</v>
      </c>
      <c r="G332" s="300">
        <v>151500</v>
      </c>
      <c r="H332" s="58">
        <f>G332/2</f>
        <v>75750</v>
      </c>
      <c r="I332" s="58"/>
      <c r="J332" s="58"/>
      <c r="K332" s="228">
        <f t="shared" si="257"/>
        <v>75750</v>
      </c>
      <c r="L332" s="58">
        <v>75750</v>
      </c>
      <c r="M332" s="58"/>
      <c r="N332" s="58"/>
      <c r="O332" s="228">
        <f t="shared" si="258"/>
        <v>75750</v>
      </c>
      <c r="P332" s="58"/>
      <c r="Q332" s="58"/>
      <c r="R332" s="58"/>
      <c r="S332" s="228">
        <f t="shared" si="259"/>
        <v>0</v>
      </c>
      <c r="T332" s="246"/>
      <c r="U332" s="246"/>
      <c r="V332" s="246"/>
      <c r="W332" s="239">
        <f t="shared" si="260"/>
        <v>0</v>
      </c>
      <c r="AD332" s="167"/>
      <c r="AE332" s="167"/>
      <c r="AF332" s="167"/>
      <c r="AG332" s="167"/>
      <c r="AH332" s="169"/>
      <c r="AI332" s="170"/>
      <c r="AJ332" s="167"/>
      <c r="AK332" s="167"/>
      <c r="AL332" s="167"/>
      <c r="AM332" s="169"/>
      <c r="AN332" s="318">
        <f t="shared" si="245"/>
        <v>0</v>
      </c>
      <c r="AO332" s="128">
        <f t="shared" si="201"/>
        <v>-151500</v>
      </c>
    </row>
    <row r="333" spans="1:41" s="185" customFormat="1">
      <c r="A333" s="161"/>
      <c r="B333" s="162"/>
      <c r="C333" s="162"/>
      <c r="D333" s="162"/>
      <c r="E333" s="345" t="s">
        <v>107</v>
      </c>
      <c r="F333" s="174" t="s">
        <v>516</v>
      </c>
      <c r="G333" s="300">
        <v>1000000</v>
      </c>
      <c r="H333" s="58">
        <f>G333/10</f>
        <v>100000</v>
      </c>
      <c r="I333" s="58">
        <v>100000</v>
      </c>
      <c r="J333" s="58">
        <v>100000</v>
      </c>
      <c r="K333" s="228">
        <f t="shared" si="257"/>
        <v>300000</v>
      </c>
      <c r="L333" s="58">
        <v>100000</v>
      </c>
      <c r="M333" s="58">
        <v>100000</v>
      </c>
      <c r="N333" s="58">
        <v>100000</v>
      </c>
      <c r="O333" s="228">
        <f t="shared" si="258"/>
        <v>300000</v>
      </c>
      <c r="P333" s="58">
        <v>100000</v>
      </c>
      <c r="Q333" s="58">
        <v>100000</v>
      </c>
      <c r="R333" s="58">
        <v>100000</v>
      </c>
      <c r="S333" s="228">
        <f t="shared" si="259"/>
        <v>300000</v>
      </c>
      <c r="T333" s="58">
        <v>100000</v>
      </c>
      <c r="U333" s="246"/>
      <c r="V333" s="246"/>
      <c r="W333" s="239">
        <f t="shared" si="260"/>
        <v>100000</v>
      </c>
      <c r="AD333" s="167"/>
      <c r="AE333" s="167"/>
      <c r="AF333" s="167"/>
      <c r="AG333" s="167"/>
      <c r="AH333" s="169"/>
      <c r="AI333" s="170"/>
      <c r="AJ333" s="167"/>
      <c r="AK333" s="167"/>
      <c r="AL333" s="167"/>
      <c r="AM333" s="169"/>
      <c r="AN333" s="318">
        <f t="shared" si="245"/>
        <v>0</v>
      </c>
      <c r="AO333" s="128"/>
    </row>
    <row r="334" spans="1:41">
      <c r="A334" s="161"/>
      <c r="B334" s="162"/>
      <c r="C334" s="162"/>
      <c r="D334" s="162"/>
      <c r="E334" s="163" t="s">
        <v>41</v>
      </c>
      <c r="F334" s="174" t="s">
        <v>42</v>
      </c>
      <c r="G334" s="300">
        <v>229171000</v>
      </c>
      <c r="H334" s="58">
        <f>G334/9</f>
        <v>25463444.444444444</v>
      </c>
      <c r="I334" s="58">
        <v>25463444</v>
      </c>
      <c r="J334" s="58">
        <v>25463444</v>
      </c>
      <c r="K334" s="228">
        <f t="shared" si="257"/>
        <v>76390332.444444448</v>
      </c>
      <c r="L334" s="58">
        <v>25463444</v>
      </c>
      <c r="M334" s="58">
        <v>25463444</v>
      </c>
      <c r="N334" s="58">
        <v>25463444</v>
      </c>
      <c r="O334" s="228">
        <f t="shared" si="258"/>
        <v>76390332</v>
      </c>
      <c r="P334" s="58">
        <v>25463444</v>
      </c>
      <c r="Q334" s="58">
        <v>25463444</v>
      </c>
      <c r="R334" s="58">
        <v>25463448</v>
      </c>
      <c r="S334" s="228">
        <f t="shared" si="259"/>
        <v>76390336</v>
      </c>
      <c r="T334" s="246"/>
      <c r="U334" s="246"/>
      <c r="V334" s="246"/>
      <c r="W334" s="239">
        <f t="shared" si="260"/>
        <v>0</v>
      </c>
      <c r="AA334" s="128">
        <f>G334</f>
        <v>229171000</v>
      </c>
      <c r="AD334" s="175"/>
      <c r="AE334" s="175"/>
      <c r="AF334" s="175"/>
      <c r="AG334" s="175"/>
      <c r="AH334" s="176"/>
      <c r="AI334" s="181">
        <f>AJ334+AK334+AL334+AM334</f>
        <v>427060000</v>
      </c>
      <c r="AJ334" s="175">
        <v>121000000</v>
      </c>
      <c r="AK334" s="175">
        <v>121000000</v>
      </c>
      <c r="AL334" s="175">
        <v>121940000</v>
      </c>
      <c r="AM334" s="176">
        <v>63120000</v>
      </c>
      <c r="AN334" s="318">
        <f t="shared" si="245"/>
        <v>-0.4444444477558136</v>
      </c>
      <c r="AO334" s="128">
        <f t="shared" si="201"/>
        <v>-229171000.44444445</v>
      </c>
    </row>
    <row r="335" spans="1:41">
      <c r="A335" s="161"/>
      <c r="B335" s="162"/>
      <c r="C335" s="162"/>
      <c r="D335" s="162"/>
      <c r="E335" s="204"/>
      <c r="F335" s="174"/>
      <c r="G335" s="228"/>
      <c r="H335" s="58"/>
      <c r="I335" s="58"/>
      <c r="J335" s="58"/>
      <c r="K335" s="228"/>
      <c r="L335" s="58"/>
      <c r="M335" s="58"/>
      <c r="N335" s="58"/>
      <c r="O335" s="228"/>
      <c r="P335" s="58"/>
      <c r="Q335" s="58"/>
      <c r="R335" s="58"/>
      <c r="S335" s="228"/>
      <c r="T335" s="246"/>
      <c r="U335" s="246"/>
      <c r="V335" s="246"/>
      <c r="W335" s="239"/>
      <c r="AD335" s="175"/>
      <c r="AE335" s="175"/>
      <c r="AF335" s="175"/>
      <c r="AG335" s="175"/>
      <c r="AH335" s="176"/>
      <c r="AI335" s="181"/>
      <c r="AJ335" s="175"/>
      <c r="AK335" s="175"/>
      <c r="AL335" s="175"/>
      <c r="AM335" s="176"/>
      <c r="AN335" s="318">
        <f t="shared" si="245"/>
        <v>0</v>
      </c>
      <c r="AO335" s="128">
        <f t="shared" si="201"/>
        <v>0</v>
      </c>
    </row>
    <row r="336" spans="1:41" s="185" customFormat="1">
      <c r="A336" s="177" t="s">
        <v>218</v>
      </c>
      <c r="B336" s="178" t="s">
        <v>43</v>
      </c>
      <c r="C336" s="178" t="s">
        <v>43</v>
      </c>
      <c r="D336" s="178" t="s">
        <v>92</v>
      </c>
      <c r="E336" s="205" t="s">
        <v>43</v>
      </c>
      <c r="F336" s="165" t="s">
        <v>250</v>
      </c>
      <c r="G336" s="228">
        <f>SUM(G337:G338)</f>
        <v>960200</v>
      </c>
      <c r="H336" s="35"/>
      <c r="I336" s="35"/>
      <c r="J336" s="35"/>
      <c r="K336" s="228">
        <f>SUM(K337:K338)</f>
        <v>480100</v>
      </c>
      <c r="L336" s="35"/>
      <c r="M336" s="35"/>
      <c r="N336" s="35"/>
      <c r="O336" s="228">
        <f>SUM(O337:O338)</f>
        <v>480100</v>
      </c>
      <c r="P336" s="35"/>
      <c r="Q336" s="35"/>
      <c r="R336" s="35"/>
      <c r="S336" s="228">
        <f>SUM(S337:S338)</f>
        <v>0</v>
      </c>
      <c r="T336" s="238"/>
      <c r="U336" s="238"/>
      <c r="V336" s="238"/>
      <c r="W336" s="239">
        <f>SUM(W337:W338)</f>
        <v>0</v>
      </c>
      <c r="AD336" s="167">
        <f>SUM(AD337:AD338)</f>
        <v>0</v>
      </c>
      <c r="AE336" s="167"/>
      <c r="AF336" s="167"/>
      <c r="AG336" s="167"/>
      <c r="AH336" s="169"/>
      <c r="AI336" s="170">
        <f>SUM(AI337:AI338)</f>
        <v>954040</v>
      </c>
      <c r="AJ336" s="167">
        <f>SUM(AJ337:AJ338)</f>
        <v>0</v>
      </c>
      <c r="AK336" s="167">
        <f>SUM(AK337:AK338)</f>
        <v>0</v>
      </c>
      <c r="AL336" s="167">
        <f>SUM(AL337:AL338)</f>
        <v>954040</v>
      </c>
      <c r="AM336" s="169">
        <f>SUM(AM337:AM338)</f>
        <v>0</v>
      </c>
      <c r="AN336" s="318">
        <f t="shared" si="245"/>
        <v>0</v>
      </c>
      <c r="AO336" s="128">
        <f t="shared" ref="AO336:AO377" si="261">AN336-G336</f>
        <v>-960200</v>
      </c>
    </row>
    <row r="337" spans="1:41">
      <c r="A337" s="161"/>
      <c r="B337" s="162"/>
      <c r="C337" s="162"/>
      <c r="D337" s="162"/>
      <c r="E337" s="163" t="s">
        <v>31</v>
      </c>
      <c r="F337" s="174" t="s">
        <v>32</v>
      </c>
      <c r="G337" s="273">
        <v>461200</v>
      </c>
      <c r="H337" s="58"/>
      <c r="I337" s="58">
        <f>G337/4</f>
        <v>115300</v>
      </c>
      <c r="J337" s="58">
        <v>115300</v>
      </c>
      <c r="K337" s="228">
        <f>H337+I337+J337</f>
        <v>230600</v>
      </c>
      <c r="L337" s="58">
        <v>115300</v>
      </c>
      <c r="M337" s="58">
        <v>115300</v>
      </c>
      <c r="N337" s="58"/>
      <c r="O337" s="228">
        <f t="shared" ref="O337:O338" si="262">L337+M337+N337</f>
        <v>230600</v>
      </c>
      <c r="P337" s="58"/>
      <c r="Q337" s="58"/>
      <c r="R337" s="58"/>
      <c r="S337" s="228">
        <f t="shared" ref="S337:S338" si="263">P337+Q337+R337</f>
        <v>0</v>
      </c>
      <c r="T337" s="246"/>
      <c r="U337" s="246"/>
      <c r="V337" s="246"/>
      <c r="W337" s="239">
        <f t="shared" ref="W337:W338" si="264">T337+U337+V337</f>
        <v>0</v>
      </c>
      <c r="AA337" s="128">
        <f>G337</f>
        <v>461200</v>
      </c>
      <c r="AD337" s="175"/>
      <c r="AE337" s="175"/>
      <c r="AF337" s="175"/>
      <c r="AG337" s="175">
        <f>AD337</f>
        <v>0</v>
      </c>
      <c r="AH337" s="176"/>
      <c r="AI337" s="181">
        <f>AL337</f>
        <v>792400</v>
      </c>
      <c r="AJ337" s="175"/>
      <c r="AK337" s="175"/>
      <c r="AL337" s="175">
        <v>792400</v>
      </c>
      <c r="AM337" s="176"/>
      <c r="AN337" s="318">
        <f t="shared" si="245"/>
        <v>0</v>
      </c>
      <c r="AO337" s="128">
        <f t="shared" si="261"/>
        <v>-461200</v>
      </c>
    </row>
    <row r="338" spans="1:41">
      <c r="A338" s="161"/>
      <c r="B338" s="162"/>
      <c r="C338" s="162"/>
      <c r="D338" s="162"/>
      <c r="E338" s="163" t="s">
        <v>33</v>
      </c>
      <c r="F338" s="174" t="s">
        <v>212</v>
      </c>
      <c r="G338" s="273">
        <v>499000</v>
      </c>
      <c r="H338" s="58"/>
      <c r="I338" s="58">
        <f>G338/4</f>
        <v>124750</v>
      </c>
      <c r="J338" s="58">
        <v>124750</v>
      </c>
      <c r="K338" s="228">
        <f>H338+I338+J338</f>
        <v>249500</v>
      </c>
      <c r="L338" s="58">
        <v>124750</v>
      </c>
      <c r="M338" s="58">
        <v>124750</v>
      </c>
      <c r="N338" s="58"/>
      <c r="O338" s="228">
        <f t="shared" si="262"/>
        <v>249500</v>
      </c>
      <c r="P338" s="58"/>
      <c r="Q338" s="58"/>
      <c r="R338" s="58"/>
      <c r="S338" s="228">
        <f t="shared" si="263"/>
        <v>0</v>
      </c>
      <c r="T338" s="246"/>
      <c r="U338" s="246"/>
      <c r="V338" s="246"/>
      <c r="W338" s="239">
        <f t="shared" si="264"/>
        <v>0</v>
      </c>
      <c r="AA338" s="128">
        <f>G338</f>
        <v>499000</v>
      </c>
      <c r="AD338" s="175"/>
      <c r="AE338" s="175"/>
      <c r="AF338" s="175"/>
      <c r="AG338" s="175">
        <f t="shared" ref="AG338" si="265">AD338</f>
        <v>0</v>
      </c>
      <c r="AH338" s="176"/>
      <c r="AI338" s="181">
        <f t="shared" ref="AI338" si="266">AL338</f>
        <v>161640</v>
      </c>
      <c r="AJ338" s="175"/>
      <c r="AK338" s="175"/>
      <c r="AL338" s="175">
        <v>161640</v>
      </c>
      <c r="AM338" s="176"/>
      <c r="AN338" s="318">
        <f t="shared" si="245"/>
        <v>0</v>
      </c>
      <c r="AO338" s="128">
        <f t="shared" si="261"/>
        <v>-499000</v>
      </c>
    </row>
    <row r="339" spans="1:41">
      <c r="A339" s="161"/>
      <c r="B339" s="162"/>
      <c r="C339" s="162"/>
      <c r="D339" s="162"/>
      <c r="E339" s="204"/>
      <c r="F339" s="174"/>
      <c r="G339" s="228"/>
      <c r="H339" s="58"/>
      <c r="I339" s="58"/>
      <c r="J339" s="58"/>
      <c r="K339" s="228"/>
      <c r="L339" s="58"/>
      <c r="M339" s="58"/>
      <c r="N339" s="58"/>
      <c r="O339" s="228"/>
      <c r="P339" s="58"/>
      <c r="Q339" s="58"/>
      <c r="R339" s="58"/>
      <c r="S339" s="228"/>
      <c r="T339" s="246"/>
      <c r="U339" s="246"/>
      <c r="V339" s="246"/>
      <c r="W339" s="239"/>
      <c r="AD339" s="175"/>
      <c r="AE339" s="175"/>
      <c r="AF339" s="175"/>
      <c r="AG339" s="175"/>
      <c r="AH339" s="176"/>
      <c r="AI339" s="181"/>
      <c r="AJ339" s="175"/>
      <c r="AK339" s="175"/>
      <c r="AL339" s="175"/>
      <c r="AM339" s="176"/>
      <c r="AN339" s="318">
        <f t="shared" si="245"/>
        <v>0</v>
      </c>
      <c r="AO339" s="128">
        <f t="shared" si="261"/>
        <v>0</v>
      </c>
    </row>
    <row r="340" spans="1:41" s="185" customFormat="1">
      <c r="A340" s="177" t="s">
        <v>218</v>
      </c>
      <c r="B340" s="178" t="s">
        <v>43</v>
      </c>
      <c r="C340" s="178" t="s">
        <v>43</v>
      </c>
      <c r="D340" s="178" t="s">
        <v>92</v>
      </c>
      <c r="E340" s="205" t="s">
        <v>45</v>
      </c>
      <c r="F340" s="165" t="s">
        <v>251</v>
      </c>
      <c r="G340" s="228">
        <f>SUM(G341:G347)</f>
        <v>3642354000</v>
      </c>
      <c r="H340" s="35"/>
      <c r="I340" s="35"/>
      <c r="J340" s="35"/>
      <c r="K340" s="228">
        <f>SUM(K341:K347)</f>
        <v>1214118000</v>
      </c>
      <c r="L340" s="35"/>
      <c r="M340" s="35"/>
      <c r="N340" s="35"/>
      <c r="O340" s="228">
        <f>SUM(O341:O347)</f>
        <v>1214118000</v>
      </c>
      <c r="P340" s="35"/>
      <c r="Q340" s="35"/>
      <c r="R340" s="35"/>
      <c r="S340" s="228">
        <f>SUM(S341:S347)</f>
        <v>1214118000</v>
      </c>
      <c r="T340" s="238"/>
      <c r="U340" s="238"/>
      <c r="V340" s="238"/>
      <c r="W340" s="239">
        <f>SUM(W341:W347)</f>
        <v>0</v>
      </c>
      <c r="AD340" s="167">
        <f>SUM(AD341:AD347)</f>
        <v>0</v>
      </c>
      <c r="AE340" s="167"/>
      <c r="AF340" s="167"/>
      <c r="AG340" s="167"/>
      <c r="AH340" s="169"/>
      <c r="AI340" s="170">
        <f>SUM(AI341:AI347)</f>
        <v>2896032000</v>
      </c>
      <c r="AJ340" s="167">
        <f>SUM(AJ341:AJ347)</f>
        <v>965344000</v>
      </c>
      <c r="AK340" s="167">
        <f>SUM(AK341:AK347)</f>
        <v>965344000</v>
      </c>
      <c r="AL340" s="167">
        <f>SUM(AL341:AL347)</f>
        <v>0</v>
      </c>
      <c r="AM340" s="169">
        <f>SUM(AM341:AM347)</f>
        <v>965344000</v>
      </c>
      <c r="AN340" s="318">
        <f t="shared" si="245"/>
        <v>0</v>
      </c>
      <c r="AO340" s="128">
        <f t="shared" si="261"/>
        <v>-3642354000</v>
      </c>
    </row>
    <row r="341" spans="1:41">
      <c r="A341" s="161"/>
      <c r="B341" s="162"/>
      <c r="C341" s="162"/>
      <c r="D341" s="183"/>
      <c r="E341" s="163" t="s">
        <v>31</v>
      </c>
      <c r="F341" s="174" t="s">
        <v>32</v>
      </c>
      <c r="G341" s="273">
        <v>71262000</v>
      </c>
      <c r="H341" s="58"/>
      <c r="I341" s="58">
        <f>G341/3</f>
        <v>23754000</v>
      </c>
      <c r="J341" s="246"/>
      <c r="K341" s="228">
        <f>H341+I341+J341</f>
        <v>23754000</v>
      </c>
      <c r="L341" s="58"/>
      <c r="M341" s="246"/>
      <c r="N341" s="58">
        <v>23754000</v>
      </c>
      <c r="O341" s="228">
        <f t="shared" ref="O341:O347" si="267">L341+M341+N341</f>
        <v>23754000</v>
      </c>
      <c r="P341" s="58"/>
      <c r="Q341" s="58"/>
      <c r="R341" s="246">
        <v>23754000</v>
      </c>
      <c r="S341" s="228">
        <f t="shared" ref="S341:S347" si="268">P341+Q341+R341</f>
        <v>23754000</v>
      </c>
      <c r="T341" s="246"/>
      <c r="U341" s="246"/>
      <c r="V341" s="246"/>
      <c r="W341" s="239">
        <f t="shared" ref="W341:W347" si="269">T341+U341+V341</f>
        <v>0</v>
      </c>
      <c r="AA341" s="128">
        <f t="shared" ref="AA341:AA347" si="270">G341</f>
        <v>71262000</v>
      </c>
      <c r="AD341" s="175"/>
      <c r="AE341" s="175">
        <f>AD341/3</f>
        <v>0</v>
      </c>
      <c r="AF341" s="175">
        <f>AE341</f>
        <v>0</v>
      </c>
      <c r="AG341" s="175"/>
      <c r="AH341" s="176">
        <f>AF341</f>
        <v>0</v>
      </c>
      <c r="AI341" s="181">
        <f>AJ341+AK341+AL341+AM341</f>
        <v>83160000</v>
      </c>
      <c r="AJ341" s="175">
        <v>27720000</v>
      </c>
      <c r="AK341" s="175">
        <v>27720000</v>
      </c>
      <c r="AL341" s="175"/>
      <c r="AM341" s="176">
        <v>27720000</v>
      </c>
      <c r="AN341" s="318">
        <f t="shared" si="245"/>
        <v>0</v>
      </c>
      <c r="AO341" s="128">
        <f t="shared" si="261"/>
        <v>-71262000</v>
      </c>
    </row>
    <row r="342" spans="1:41">
      <c r="A342" s="161"/>
      <c r="B342" s="162"/>
      <c r="C342" s="162"/>
      <c r="D342" s="183"/>
      <c r="E342" s="163" t="s">
        <v>33</v>
      </c>
      <c r="F342" s="174" t="s">
        <v>212</v>
      </c>
      <c r="G342" s="273">
        <v>47448000</v>
      </c>
      <c r="H342" s="58"/>
      <c r="I342" s="58">
        <f t="shared" ref="I342:I347" si="271">G342/3</f>
        <v>15816000</v>
      </c>
      <c r="J342" s="246"/>
      <c r="K342" s="228">
        <f t="shared" ref="K342:K347" si="272">H342+I342+J342</f>
        <v>15816000</v>
      </c>
      <c r="L342" s="58"/>
      <c r="M342" s="246"/>
      <c r="N342" s="58">
        <v>15816000</v>
      </c>
      <c r="O342" s="228">
        <f t="shared" si="267"/>
        <v>15816000</v>
      </c>
      <c r="P342" s="58"/>
      <c r="Q342" s="58"/>
      <c r="R342" s="246">
        <v>15816000</v>
      </c>
      <c r="S342" s="228">
        <f t="shared" si="268"/>
        <v>15816000</v>
      </c>
      <c r="T342" s="246"/>
      <c r="U342" s="246"/>
      <c r="V342" s="246"/>
      <c r="W342" s="239">
        <f t="shared" si="269"/>
        <v>0</v>
      </c>
      <c r="AA342" s="128">
        <f t="shared" si="270"/>
        <v>47448000</v>
      </c>
      <c r="AD342" s="175"/>
      <c r="AE342" s="175">
        <f t="shared" ref="AE342:AE344" si="273">AD342/3</f>
        <v>0</v>
      </c>
      <c r="AF342" s="175">
        <f t="shared" ref="AF342:AF347" si="274">AE342</f>
        <v>0</v>
      </c>
      <c r="AG342" s="175"/>
      <c r="AH342" s="176">
        <f t="shared" ref="AH342:AH347" si="275">AF342</f>
        <v>0</v>
      </c>
      <c r="AI342" s="181">
        <f t="shared" ref="AI342:AI347" si="276">AJ342+AK342+AL342+AM342</f>
        <v>39240000</v>
      </c>
      <c r="AJ342" s="175">
        <v>13080000</v>
      </c>
      <c r="AK342" s="175">
        <v>13080000</v>
      </c>
      <c r="AL342" s="175"/>
      <c r="AM342" s="176">
        <v>13080000</v>
      </c>
      <c r="AN342" s="318">
        <f t="shared" si="245"/>
        <v>0</v>
      </c>
      <c r="AO342" s="128">
        <f t="shared" si="261"/>
        <v>-47448000</v>
      </c>
    </row>
    <row r="343" spans="1:41">
      <c r="A343" s="161"/>
      <c r="B343" s="162"/>
      <c r="C343" s="162"/>
      <c r="D343" s="183"/>
      <c r="E343" s="163" t="s">
        <v>35</v>
      </c>
      <c r="F343" s="174" t="s">
        <v>210</v>
      </c>
      <c r="G343" s="273">
        <v>906300000</v>
      </c>
      <c r="H343" s="58"/>
      <c r="I343" s="58">
        <f t="shared" si="271"/>
        <v>302100000</v>
      </c>
      <c r="J343" s="246"/>
      <c r="K343" s="228">
        <f t="shared" si="272"/>
        <v>302100000</v>
      </c>
      <c r="L343" s="58"/>
      <c r="M343" s="246"/>
      <c r="N343" s="58">
        <v>302100000</v>
      </c>
      <c r="O343" s="228">
        <f t="shared" si="267"/>
        <v>302100000</v>
      </c>
      <c r="P343" s="58"/>
      <c r="Q343" s="58"/>
      <c r="R343" s="246">
        <v>302100000</v>
      </c>
      <c r="S343" s="228">
        <f t="shared" si="268"/>
        <v>302100000</v>
      </c>
      <c r="T343" s="246"/>
      <c r="U343" s="246"/>
      <c r="V343" s="246"/>
      <c r="W343" s="239">
        <f t="shared" si="269"/>
        <v>0</v>
      </c>
      <c r="AA343" s="128">
        <f t="shared" si="270"/>
        <v>906300000</v>
      </c>
      <c r="AD343" s="175"/>
      <c r="AE343" s="175">
        <f t="shared" si="273"/>
        <v>0</v>
      </c>
      <c r="AF343" s="175">
        <f t="shared" si="274"/>
        <v>0</v>
      </c>
      <c r="AG343" s="175"/>
      <c r="AH343" s="176">
        <f t="shared" si="275"/>
        <v>0</v>
      </c>
      <c r="AI343" s="181">
        <f t="shared" si="276"/>
        <v>4452000</v>
      </c>
      <c r="AJ343" s="175">
        <v>1484000</v>
      </c>
      <c r="AK343" s="175">
        <v>1484000</v>
      </c>
      <c r="AL343" s="175"/>
      <c r="AM343" s="176">
        <v>1484000</v>
      </c>
      <c r="AN343" s="318">
        <f t="shared" si="245"/>
        <v>0</v>
      </c>
      <c r="AO343" s="128">
        <f t="shared" si="261"/>
        <v>-906300000</v>
      </c>
    </row>
    <row r="344" spans="1:41">
      <c r="A344" s="161"/>
      <c r="B344" s="162"/>
      <c r="C344" s="162"/>
      <c r="D344" s="183"/>
      <c r="E344" s="163" t="s">
        <v>225</v>
      </c>
      <c r="F344" s="174" t="s">
        <v>226</v>
      </c>
      <c r="G344" s="273">
        <v>432000000</v>
      </c>
      <c r="H344" s="58"/>
      <c r="I344" s="58">
        <f t="shared" si="271"/>
        <v>144000000</v>
      </c>
      <c r="J344" s="246"/>
      <c r="K344" s="228">
        <f t="shared" si="272"/>
        <v>144000000</v>
      </c>
      <c r="L344" s="58"/>
      <c r="M344" s="246"/>
      <c r="N344" s="58">
        <v>144000000</v>
      </c>
      <c r="O344" s="228">
        <f t="shared" si="267"/>
        <v>144000000</v>
      </c>
      <c r="P344" s="58"/>
      <c r="Q344" s="58"/>
      <c r="R344" s="246">
        <v>144000000</v>
      </c>
      <c r="S344" s="228">
        <f t="shared" si="268"/>
        <v>144000000</v>
      </c>
      <c r="T344" s="246"/>
      <c r="U344" s="246"/>
      <c r="V344" s="246"/>
      <c r="W344" s="239">
        <f t="shared" si="269"/>
        <v>0</v>
      </c>
      <c r="AA344" s="128">
        <f t="shared" si="270"/>
        <v>432000000</v>
      </c>
      <c r="AD344" s="175"/>
      <c r="AE344" s="175">
        <f t="shared" si="273"/>
        <v>0</v>
      </c>
      <c r="AF344" s="175">
        <f t="shared" si="274"/>
        <v>0</v>
      </c>
      <c r="AG344" s="175"/>
      <c r="AH344" s="176">
        <f t="shared" si="275"/>
        <v>0</v>
      </c>
      <c r="AI344" s="181">
        <f t="shared" si="276"/>
        <v>906300000</v>
      </c>
      <c r="AJ344" s="175">
        <v>302100000</v>
      </c>
      <c r="AK344" s="175">
        <v>302100000</v>
      </c>
      <c r="AL344" s="175"/>
      <c r="AM344" s="176">
        <v>302100000</v>
      </c>
      <c r="AN344" s="318">
        <f t="shared" si="245"/>
        <v>0</v>
      </c>
      <c r="AO344" s="128">
        <f t="shared" si="261"/>
        <v>-432000000</v>
      </c>
    </row>
    <row r="345" spans="1:41">
      <c r="A345" s="161"/>
      <c r="B345" s="162"/>
      <c r="C345" s="162"/>
      <c r="D345" s="363"/>
      <c r="E345" s="364" t="s">
        <v>471</v>
      </c>
      <c r="F345" s="174" t="s">
        <v>472</v>
      </c>
      <c r="G345" s="273">
        <v>432000000</v>
      </c>
      <c r="H345" s="58"/>
      <c r="I345" s="58">
        <f t="shared" ref="I345:I346" si="277">G345/3</f>
        <v>144000000</v>
      </c>
      <c r="J345" s="246"/>
      <c r="K345" s="228">
        <f t="shared" ref="K345:K346" si="278">H345+I345+J345</f>
        <v>144000000</v>
      </c>
      <c r="L345" s="58"/>
      <c r="M345" s="246"/>
      <c r="N345" s="58">
        <v>144000000</v>
      </c>
      <c r="O345" s="228">
        <f t="shared" ref="O345:O346" si="279">L345+M345+N345</f>
        <v>144000000</v>
      </c>
      <c r="P345" s="58"/>
      <c r="Q345" s="58"/>
      <c r="R345" s="246">
        <v>144000000</v>
      </c>
      <c r="S345" s="228">
        <f t="shared" ref="S345:S346" si="280">P345+Q345+R345</f>
        <v>144000000</v>
      </c>
      <c r="T345" s="246"/>
      <c r="U345" s="246"/>
      <c r="V345" s="246"/>
      <c r="W345" s="239"/>
      <c r="AD345" s="175"/>
      <c r="AE345" s="175"/>
      <c r="AF345" s="175"/>
      <c r="AG345" s="175"/>
      <c r="AH345" s="176"/>
      <c r="AI345" s="181"/>
      <c r="AJ345" s="175"/>
      <c r="AK345" s="175"/>
      <c r="AL345" s="175"/>
      <c r="AM345" s="176"/>
      <c r="AN345" s="318"/>
    </row>
    <row r="346" spans="1:41">
      <c r="A346" s="161"/>
      <c r="B346" s="162"/>
      <c r="C346" s="162"/>
      <c r="D346" s="363"/>
      <c r="E346" s="364" t="s">
        <v>522</v>
      </c>
      <c r="F346" s="174" t="s">
        <v>523</v>
      </c>
      <c r="G346" s="273">
        <v>1710000000</v>
      </c>
      <c r="H346" s="58"/>
      <c r="I346" s="58">
        <f t="shared" si="277"/>
        <v>570000000</v>
      </c>
      <c r="J346" s="246"/>
      <c r="K346" s="228">
        <f t="shared" si="278"/>
        <v>570000000</v>
      </c>
      <c r="L346" s="58"/>
      <c r="M346" s="246"/>
      <c r="N346" s="58">
        <v>570000000</v>
      </c>
      <c r="O346" s="228">
        <f t="shared" si="279"/>
        <v>570000000</v>
      </c>
      <c r="P346" s="58"/>
      <c r="Q346" s="58"/>
      <c r="R346" s="246">
        <v>570000000</v>
      </c>
      <c r="S346" s="228">
        <f t="shared" si="280"/>
        <v>570000000</v>
      </c>
      <c r="T346" s="246"/>
      <c r="U346" s="246"/>
      <c r="V346" s="246"/>
      <c r="W346" s="239"/>
      <c r="AD346" s="175"/>
      <c r="AE346" s="175"/>
      <c r="AF346" s="175"/>
      <c r="AG346" s="175"/>
      <c r="AH346" s="176"/>
      <c r="AI346" s="181"/>
      <c r="AJ346" s="175"/>
      <c r="AK346" s="175"/>
      <c r="AL346" s="175"/>
      <c r="AM346" s="176"/>
      <c r="AN346" s="318"/>
    </row>
    <row r="347" spans="1:41">
      <c r="A347" s="161"/>
      <c r="B347" s="162"/>
      <c r="C347" s="162"/>
      <c r="D347" s="183"/>
      <c r="E347" s="345" t="s">
        <v>227</v>
      </c>
      <c r="F347" s="174" t="s">
        <v>42</v>
      </c>
      <c r="G347" s="273">
        <v>43344000</v>
      </c>
      <c r="H347" s="58"/>
      <c r="I347" s="58">
        <f t="shared" si="271"/>
        <v>14448000</v>
      </c>
      <c r="J347" s="246"/>
      <c r="K347" s="228">
        <f t="shared" si="272"/>
        <v>14448000</v>
      </c>
      <c r="L347" s="58"/>
      <c r="M347" s="246"/>
      <c r="N347" s="58">
        <v>14448000</v>
      </c>
      <c r="O347" s="228">
        <f t="shared" si="267"/>
        <v>14448000</v>
      </c>
      <c r="P347" s="58"/>
      <c r="Q347" s="58"/>
      <c r="R347" s="246">
        <v>14448000</v>
      </c>
      <c r="S347" s="228">
        <f t="shared" si="268"/>
        <v>14448000</v>
      </c>
      <c r="T347" s="246"/>
      <c r="U347" s="246"/>
      <c r="V347" s="246"/>
      <c r="W347" s="239">
        <f t="shared" si="269"/>
        <v>0</v>
      </c>
      <c r="AA347" s="128">
        <f t="shared" si="270"/>
        <v>43344000</v>
      </c>
      <c r="AD347" s="175"/>
      <c r="AE347" s="175">
        <f t="shared" ref="AE347" si="281">AD347/3</f>
        <v>0</v>
      </c>
      <c r="AF347" s="175">
        <f t="shared" si="274"/>
        <v>0</v>
      </c>
      <c r="AG347" s="175"/>
      <c r="AH347" s="176">
        <f t="shared" si="275"/>
        <v>0</v>
      </c>
      <c r="AI347" s="181">
        <f t="shared" si="276"/>
        <v>1862880000</v>
      </c>
      <c r="AJ347" s="175">
        <v>620960000</v>
      </c>
      <c r="AK347" s="175">
        <v>620960000</v>
      </c>
      <c r="AL347" s="175"/>
      <c r="AM347" s="176">
        <v>620960000</v>
      </c>
      <c r="AN347" s="318">
        <f t="shared" si="245"/>
        <v>0</v>
      </c>
      <c r="AO347" s="128">
        <f t="shared" si="261"/>
        <v>-43344000</v>
      </c>
    </row>
    <row r="348" spans="1:41">
      <c r="A348" s="161"/>
      <c r="B348" s="162"/>
      <c r="C348" s="162"/>
      <c r="D348" s="162"/>
      <c r="E348" s="204"/>
      <c r="F348" s="174"/>
      <c r="G348" s="228"/>
      <c r="H348" s="58"/>
      <c r="I348" s="58"/>
      <c r="J348" s="58"/>
      <c r="K348" s="228"/>
      <c r="L348" s="58"/>
      <c r="M348" s="58"/>
      <c r="N348" s="58"/>
      <c r="O348" s="228"/>
      <c r="P348" s="58"/>
      <c r="Q348" s="58"/>
      <c r="R348" s="58"/>
      <c r="S348" s="228"/>
      <c r="T348" s="246"/>
      <c r="U348" s="246"/>
      <c r="V348" s="246"/>
      <c r="W348" s="239"/>
      <c r="AD348" s="175"/>
      <c r="AE348" s="175"/>
      <c r="AF348" s="175"/>
      <c r="AG348" s="175"/>
      <c r="AH348" s="176"/>
      <c r="AI348" s="181"/>
      <c r="AJ348" s="175"/>
      <c r="AK348" s="175"/>
      <c r="AL348" s="175"/>
      <c r="AM348" s="176"/>
      <c r="AN348" s="318">
        <f t="shared" si="245"/>
        <v>0</v>
      </c>
      <c r="AO348" s="128">
        <f t="shared" si="261"/>
        <v>0</v>
      </c>
    </row>
    <row r="349" spans="1:41">
      <c r="A349" s="177" t="s">
        <v>218</v>
      </c>
      <c r="B349" s="178" t="s">
        <v>43</v>
      </c>
      <c r="C349" s="178" t="s">
        <v>43</v>
      </c>
      <c r="D349" s="178" t="s">
        <v>101</v>
      </c>
      <c r="E349" s="205"/>
      <c r="F349" s="316" t="s">
        <v>473</v>
      </c>
      <c r="G349" s="228">
        <f>SUM(G350)</f>
        <v>1281000</v>
      </c>
      <c r="H349" s="58"/>
      <c r="I349" s="58"/>
      <c r="J349" s="58"/>
      <c r="K349" s="228">
        <f>K350</f>
        <v>427000</v>
      </c>
      <c r="L349" s="58"/>
      <c r="M349" s="58"/>
      <c r="N349" s="58"/>
      <c r="O349" s="228">
        <f>O350</f>
        <v>427000</v>
      </c>
      <c r="P349" s="58"/>
      <c r="Q349" s="58"/>
      <c r="R349" s="58"/>
      <c r="S349" s="228">
        <f>S350</f>
        <v>427000</v>
      </c>
      <c r="T349" s="246"/>
      <c r="U349" s="246"/>
      <c r="V349" s="246"/>
      <c r="W349" s="239">
        <f>W350</f>
        <v>0</v>
      </c>
      <c r="AD349" s="175"/>
      <c r="AE349" s="175"/>
      <c r="AF349" s="175"/>
      <c r="AG349" s="175"/>
      <c r="AH349" s="176"/>
      <c r="AI349" s="181"/>
      <c r="AJ349" s="175"/>
      <c r="AK349" s="175"/>
      <c r="AL349" s="175"/>
      <c r="AM349" s="176"/>
      <c r="AN349" s="318">
        <f t="shared" si="245"/>
        <v>0</v>
      </c>
    </row>
    <row r="350" spans="1:41">
      <c r="A350" s="177" t="s">
        <v>218</v>
      </c>
      <c r="B350" s="178" t="s">
        <v>43</v>
      </c>
      <c r="C350" s="178" t="s">
        <v>43</v>
      </c>
      <c r="D350" s="178" t="s">
        <v>101</v>
      </c>
      <c r="E350" s="206" t="s">
        <v>26</v>
      </c>
      <c r="F350" s="165" t="s">
        <v>449</v>
      </c>
      <c r="G350" s="228">
        <f>SUM(G351:G353)</f>
        <v>1281000</v>
      </c>
      <c r="H350" s="58"/>
      <c r="I350" s="58"/>
      <c r="J350" s="58"/>
      <c r="K350" s="228">
        <f>SUM(K351:K353)</f>
        <v>427000</v>
      </c>
      <c r="L350" s="58"/>
      <c r="M350" s="58"/>
      <c r="N350" s="58"/>
      <c r="O350" s="228">
        <f>SUM(O351:O353)</f>
        <v>427000</v>
      </c>
      <c r="P350" s="58"/>
      <c r="Q350" s="58"/>
      <c r="R350" s="58"/>
      <c r="S350" s="228">
        <f>SUM(S351:S353)</f>
        <v>427000</v>
      </c>
      <c r="T350" s="246"/>
      <c r="U350" s="246"/>
      <c r="V350" s="246"/>
      <c r="W350" s="239">
        <f>SUM(W351:W353)</f>
        <v>0</v>
      </c>
      <c r="AD350" s="175"/>
      <c r="AE350" s="175"/>
      <c r="AF350" s="175"/>
      <c r="AG350" s="175"/>
      <c r="AH350" s="176"/>
      <c r="AI350" s="181"/>
      <c r="AJ350" s="175"/>
      <c r="AK350" s="175"/>
      <c r="AL350" s="175"/>
      <c r="AM350" s="176"/>
      <c r="AN350" s="318">
        <f t="shared" si="245"/>
        <v>0</v>
      </c>
    </row>
    <row r="351" spans="1:41">
      <c r="A351" s="161"/>
      <c r="B351" s="162"/>
      <c r="C351" s="162"/>
      <c r="D351" s="162"/>
      <c r="E351" s="304" t="s">
        <v>31</v>
      </c>
      <c r="F351" s="174" t="s">
        <v>32</v>
      </c>
      <c r="G351" s="273">
        <v>300600</v>
      </c>
      <c r="H351" s="58">
        <f>G351/3</f>
        <v>100200</v>
      </c>
      <c r="I351" s="58"/>
      <c r="J351" s="58"/>
      <c r="K351" s="228">
        <f t="shared" ref="K351:K353" si="282">H351+I351+J351</f>
        <v>100200</v>
      </c>
      <c r="L351" s="58">
        <v>100200</v>
      </c>
      <c r="M351" s="58"/>
      <c r="N351" s="58"/>
      <c r="O351" s="228">
        <f t="shared" ref="O351:O353" si="283">L351+M351+N351</f>
        <v>100200</v>
      </c>
      <c r="P351" s="58">
        <v>100200</v>
      </c>
      <c r="Q351" s="58"/>
      <c r="R351" s="58"/>
      <c r="S351" s="228">
        <f t="shared" ref="S351:S353" si="284">P351+Q351+R351</f>
        <v>100200</v>
      </c>
      <c r="T351" s="246"/>
      <c r="U351" s="246"/>
      <c r="V351" s="246"/>
      <c r="W351" s="239">
        <f t="shared" ref="W351:W353" si="285">T351+U351+V351</f>
        <v>0</v>
      </c>
      <c r="AD351" s="175"/>
      <c r="AE351" s="175"/>
      <c r="AF351" s="175"/>
      <c r="AG351" s="175"/>
      <c r="AH351" s="176"/>
      <c r="AI351" s="181"/>
      <c r="AJ351" s="175"/>
      <c r="AK351" s="175"/>
      <c r="AL351" s="175"/>
      <c r="AM351" s="176"/>
      <c r="AN351" s="318">
        <f t="shared" si="245"/>
        <v>0</v>
      </c>
    </row>
    <row r="352" spans="1:41">
      <c r="A352" s="161"/>
      <c r="B352" s="162"/>
      <c r="C352" s="162"/>
      <c r="D352" s="162"/>
      <c r="E352" s="304" t="s">
        <v>33</v>
      </c>
      <c r="F352" s="174" t="s">
        <v>212</v>
      </c>
      <c r="G352" s="273">
        <v>450400</v>
      </c>
      <c r="H352" s="58">
        <f t="shared" ref="H352:H353" si="286">G352/3</f>
        <v>150133.33333333334</v>
      </c>
      <c r="I352" s="58"/>
      <c r="J352" s="58"/>
      <c r="K352" s="228">
        <f t="shared" si="282"/>
        <v>150133.33333333334</v>
      </c>
      <c r="L352" s="58">
        <v>150133</v>
      </c>
      <c r="M352" s="58"/>
      <c r="N352" s="58"/>
      <c r="O352" s="228">
        <f t="shared" si="283"/>
        <v>150133</v>
      </c>
      <c r="P352" s="58">
        <v>150134</v>
      </c>
      <c r="Q352" s="58"/>
      <c r="R352" s="58"/>
      <c r="S352" s="228">
        <f t="shared" si="284"/>
        <v>150134</v>
      </c>
      <c r="T352" s="246"/>
      <c r="U352" s="246"/>
      <c r="V352" s="246"/>
      <c r="W352" s="239">
        <f t="shared" si="285"/>
        <v>0</v>
      </c>
      <c r="AD352" s="175"/>
      <c r="AE352" s="175"/>
      <c r="AF352" s="175"/>
      <c r="AG352" s="175"/>
      <c r="AH352" s="176"/>
      <c r="AI352" s="181"/>
      <c r="AJ352" s="175"/>
      <c r="AK352" s="175"/>
      <c r="AL352" s="175"/>
      <c r="AM352" s="176"/>
      <c r="AN352" s="318">
        <f t="shared" si="245"/>
        <v>-0.33333333337213844</v>
      </c>
    </row>
    <row r="353" spans="1:41">
      <c r="A353" s="161"/>
      <c r="B353" s="162"/>
      <c r="C353" s="162"/>
      <c r="D353" s="344"/>
      <c r="E353" s="345" t="s">
        <v>35</v>
      </c>
      <c r="F353" s="174" t="s">
        <v>210</v>
      </c>
      <c r="G353" s="300">
        <v>530000</v>
      </c>
      <c r="H353" s="58">
        <f t="shared" si="286"/>
        <v>176666.66666666666</v>
      </c>
      <c r="I353" s="58"/>
      <c r="J353" s="58"/>
      <c r="K353" s="228">
        <f t="shared" si="282"/>
        <v>176666.66666666666</v>
      </c>
      <c r="L353" s="58">
        <v>176667</v>
      </c>
      <c r="M353" s="58"/>
      <c r="N353" s="58"/>
      <c r="O353" s="228">
        <f t="shared" si="283"/>
        <v>176667</v>
      </c>
      <c r="P353" s="58">
        <v>176666</v>
      </c>
      <c r="Q353" s="58"/>
      <c r="R353" s="58"/>
      <c r="S353" s="228">
        <f t="shared" si="284"/>
        <v>176666</v>
      </c>
      <c r="T353" s="246"/>
      <c r="U353" s="246"/>
      <c r="V353" s="246"/>
      <c r="W353" s="239">
        <f t="shared" si="285"/>
        <v>0</v>
      </c>
      <c r="AD353" s="175"/>
      <c r="AE353" s="175"/>
      <c r="AF353" s="175"/>
      <c r="AG353" s="175"/>
      <c r="AH353" s="176"/>
      <c r="AI353" s="181"/>
      <c r="AJ353" s="175"/>
      <c r="AK353" s="175"/>
      <c r="AL353" s="175"/>
      <c r="AM353" s="176"/>
      <c r="AN353" s="318">
        <f t="shared" si="245"/>
        <v>0.33333333337213844</v>
      </c>
    </row>
    <row r="354" spans="1:41">
      <c r="A354" s="161"/>
      <c r="B354" s="162"/>
      <c r="C354" s="162"/>
      <c r="D354" s="162"/>
      <c r="E354" s="204"/>
      <c r="F354" s="174"/>
      <c r="G354" s="228"/>
      <c r="H354" s="58"/>
      <c r="I354" s="58"/>
      <c r="J354" s="58"/>
      <c r="K354" s="228"/>
      <c r="L354" s="58"/>
      <c r="M354" s="58"/>
      <c r="N354" s="58"/>
      <c r="O354" s="228"/>
      <c r="P354" s="58"/>
      <c r="Q354" s="58"/>
      <c r="R354" s="58"/>
      <c r="S354" s="228"/>
      <c r="T354" s="246"/>
      <c r="U354" s="246"/>
      <c r="V354" s="246"/>
      <c r="W354" s="239"/>
      <c r="AD354" s="175"/>
      <c r="AE354" s="175"/>
      <c r="AF354" s="175"/>
      <c r="AG354" s="175"/>
      <c r="AH354" s="176"/>
      <c r="AI354" s="181"/>
      <c r="AJ354" s="175"/>
      <c r="AK354" s="175"/>
      <c r="AL354" s="175"/>
      <c r="AM354" s="176"/>
      <c r="AN354" s="318">
        <f t="shared" si="245"/>
        <v>0</v>
      </c>
    </row>
    <row r="355" spans="1:41" s="185" customFormat="1">
      <c r="A355" s="177" t="s">
        <v>218</v>
      </c>
      <c r="B355" s="178" t="s">
        <v>43</v>
      </c>
      <c r="C355" s="178" t="s">
        <v>43</v>
      </c>
      <c r="D355" s="178" t="s">
        <v>131</v>
      </c>
      <c r="E355" s="205"/>
      <c r="F355" s="165" t="s">
        <v>254</v>
      </c>
      <c r="G355" s="228">
        <f>G356+G372+G362+G367+G375</f>
        <v>970585300</v>
      </c>
      <c r="H355" s="35"/>
      <c r="I355" s="35"/>
      <c r="J355" s="35"/>
      <c r="K355" s="228">
        <f>K356+K372+K362+K367+K375</f>
        <v>484999467.55555558</v>
      </c>
      <c r="L355" s="35"/>
      <c r="M355" s="35"/>
      <c r="N355" s="35"/>
      <c r="O355" s="228">
        <f>O356+O372+O362+O367+O375</f>
        <v>484730868</v>
      </c>
      <c r="P355" s="35"/>
      <c r="Q355" s="35"/>
      <c r="R355" s="35"/>
      <c r="S355" s="228">
        <f>S356+S372+S362+S367+S375</f>
        <v>854964</v>
      </c>
      <c r="T355" s="238"/>
      <c r="U355" s="238"/>
      <c r="V355" s="238"/>
      <c r="W355" s="239">
        <f>W356+W372+W362+W367+W375</f>
        <v>0</v>
      </c>
      <c r="AD355" s="167">
        <f>AD356+AD372</f>
        <v>0</v>
      </c>
      <c r="AE355" s="167"/>
      <c r="AF355" s="167"/>
      <c r="AG355" s="167"/>
      <c r="AH355" s="169"/>
      <c r="AI355" s="170">
        <f>AI356+AI372</f>
        <v>4013357883</v>
      </c>
      <c r="AJ355" s="167">
        <f>AJ356+AJ372</f>
        <v>1026890000</v>
      </c>
      <c r="AK355" s="167">
        <f>AK356+AK372</f>
        <v>1026890000</v>
      </c>
      <c r="AL355" s="167">
        <f>AL356+AL372</f>
        <v>1026890500</v>
      </c>
      <c r="AM355" s="169">
        <f>AM356+AM372</f>
        <v>932687383</v>
      </c>
      <c r="AN355" s="318">
        <f t="shared" si="245"/>
        <v>0.44444441795349121</v>
      </c>
      <c r="AO355" s="128">
        <f t="shared" si="261"/>
        <v>-970585299.55555558</v>
      </c>
    </row>
    <row r="356" spans="1:41" s="185" customFormat="1">
      <c r="A356" s="177" t="s">
        <v>218</v>
      </c>
      <c r="B356" s="178" t="s">
        <v>43</v>
      </c>
      <c r="C356" s="178" t="s">
        <v>43</v>
      </c>
      <c r="D356" s="178" t="s">
        <v>131</v>
      </c>
      <c r="E356" s="205" t="s">
        <v>26</v>
      </c>
      <c r="F356" s="165" t="s">
        <v>255</v>
      </c>
      <c r="G356" s="228">
        <f>SUM(G357:G360)</f>
        <v>968890300</v>
      </c>
      <c r="H356" s="35"/>
      <c r="I356" s="35"/>
      <c r="J356" s="35"/>
      <c r="K356" s="228">
        <f>SUM(K357:K360)</f>
        <v>484200167.55555558</v>
      </c>
      <c r="L356" s="35"/>
      <c r="M356" s="35"/>
      <c r="N356" s="35"/>
      <c r="O356" s="228">
        <f>SUM(O357:O360)</f>
        <v>484100168</v>
      </c>
      <c r="P356" s="35"/>
      <c r="Q356" s="35"/>
      <c r="R356" s="35"/>
      <c r="S356" s="228">
        <f>SUM(S357:S360)</f>
        <v>589964</v>
      </c>
      <c r="T356" s="238"/>
      <c r="U356" s="238"/>
      <c r="V356" s="238"/>
      <c r="W356" s="239">
        <f>SUM(W357:W360)</f>
        <v>0</v>
      </c>
      <c r="AD356" s="167">
        <f>AD359</f>
        <v>0</v>
      </c>
      <c r="AE356" s="167"/>
      <c r="AF356" s="167"/>
      <c r="AG356" s="167"/>
      <c r="AH356" s="169"/>
      <c r="AI356" s="170">
        <f>AI359</f>
        <v>4010177883</v>
      </c>
      <c r="AJ356" s="167">
        <f t="shared" ref="AJ356:AM356" si="287">AJ359</f>
        <v>1026890000</v>
      </c>
      <c r="AK356" s="167">
        <f t="shared" si="287"/>
        <v>1026890000</v>
      </c>
      <c r="AL356" s="167">
        <f t="shared" si="287"/>
        <v>1026890500</v>
      </c>
      <c r="AM356" s="169">
        <f t="shared" si="287"/>
        <v>929507383</v>
      </c>
      <c r="AN356" s="318">
        <f t="shared" si="245"/>
        <v>0.44444441795349121</v>
      </c>
      <c r="AO356" s="128">
        <f t="shared" si="261"/>
        <v>-968890299.55555558</v>
      </c>
    </row>
    <row r="357" spans="1:41" s="185" customFormat="1">
      <c r="A357" s="177"/>
      <c r="B357" s="178"/>
      <c r="C357" s="178"/>
      <c r="D357" s="178"/>
      <c r="E357" s="163" t="s">
        <v>31</v>
      </c>
      <c r="F357" s="174" t="s">
        <v>32</v>
      </c>
      <c r="G357" s="274">
        <v>1769900</v>
      </c>
      <c r="H357" s="58">
        <f>G357/9</f>
        <v>196655.55555555556</v>
      </c>
      <c r="I357" s="58">
        <v>196656</v>
      </c>
      <c r="J357" s="58">
        <v>196656</v>
      </c>
      <c r="K357" s="228">
        <f t="shared" ref="K357:K358" si="288">H357+I357+J357</f>
        <v>589967.5555555555</v>
      </c>
      <c r="L357" s="58">
        <v>196656</v>
      </c>
      <c r="M357" s="58">
        <v>196656</v>
      </c>
      <c r="N357" s="58">
        <v>196656</v>
      </c>
      <c r="O357" s="228">
        <f t="shared" ref="O357:O360" si="289">L357+M357+N357</f>
        <v>589968</v>
      </c>
      <c r="P357" s="58">
        <v>196656</v>
      </c>
      <c r="Q357" s="58">
        <v>196656</v>
      </c>
      <c r="R357" s="58">
        <v>196652</v>
      </c>
      <c r="S357" s="228">
        <f t="shared" ref="S357:S360" si="290">P357+Q357+R357</f>
        <v>589964</v>
      </c>
      <c r="T357" s="246"/>
      <c r="U357" s="246"/>
      <c r="V357" s="246"/>
      <c r="W357" s="239">
        <f t="shared" ref="W357:W360" si="291">T357+U357+V357</f>
        <v>0</v>
      </c>
      <c r="AD357" s="167"/>
      <c r="AE357" s="167"/>
      <c r="AF357" s="167"/>
      <c r="AG357" s="167"/>
      <c r="AH357" s="169"/>
      <c r="AI357" s="170"/>
      <c r="AJ357" s="167"/>
      <c r="AK357" s="167"/>
      <c r="AL357" s="167"/>
      <c r="AM357" s="169"/>
      <c r="AN357" s="318">
        <f t="shared" si="245"/>
        <v>0.44444444449618459</v>
      </c>
      <c r="AO357" s="128">
        <f t="shared" si="261"/>
        <v>-1769899.5555555555</v>
      </c>
    </row>
    <row r="358" spans="1:41" s="185" customFormat="1">
      <c r="A358" s="177"/>
      <c r="B358" s="178"/>
      <c r="C358" s="178"/>
      <c r="D358" s="178"/>
      <c r="E358" s="163" t="s">
        <v>33</v>
      </c>
      <c r="F358" s="174" t="s">
        <v>212</v>
      </c>
      <c r="G358" s="274">
        <v>467900</v>
      </c>
      <c r="H358" s="58"/>
      <c r="I358" s="58">
        <f>G358/2</f>
        <v>233950</v>
      </c>
      <c r="J358" s="58"/>
      <c r="K358" s="228">
        <f t="shared" si="288"/>
        <v>233950</v>
      </c>
      <c r="L358" s="58"/>
      <c r="M358" s="58">
        <v>233950</v>
      </c>
      <c r="N358" s="58"/>
      <c r="O358" s="228">
        <f t="shared" si="289"/>
        <v>233950</v>
      </c>
      <c r="P358" s="58"/>
      <c r="Q358" s="58"/>
      <c r="R358" s="58"/>
      <c r="S358" s="228">
        <f t="shared" si="290"/>
        <v>0</v>
      </c>
      <c r="T358" s="246"/>
      <c r="U358" s="246"/>
      <c r="V358" s="246"/>
      <c r="W358" s="239">
        <f t="shared" si="291"/>
        <v>0</v>
      </c>
      <c r="AD358" s="167"/>
      <c r="AE358" s="167"/>
      <c r="AF358" s="167"/>
      <c r="AG358" s="167"/>
      <c r="AH358" s="169"/>
      <c r="AI358" s="170"/>
      <c r="AJ358" s="167"/>
      <c r="AK358" s="167"/>
      <c r="AL358" s="167"/>
      <c r="AM358" s="169"/>
      <c r="AN358" s="318">
        <f t="shared" si="245"/>
        <v>0</v>
      </c>
      <c r="AO358" s="128">
        <f t="shared" si="261"/>
        <v>-467900</v>
      </c>
    </row>
    <row r="359" spans="1:41">
      <c r="A359" s="161"/>
      <c r="B359" s="162"/>
      <c r="C359" s="162"/>
      <c r="D359" s="162"/>
      <c r="E359" s="163" t="s">
        <v>39</v>
      </c>
      <c r="F359" s="174" t="s">
        <v>40</v>
      </c>
      <c r="G359" s="274">
        <v>966152500</v>
      </c>
      <c r="H359" s="58"/>
      <c r="I359" s="58">
        <f>G359/2</f>
        <v>483076250</v>
      </c>
      <c r="J359" s="58"/>
      <c r="K359" s="228">
        <f>H359+I359+J359</f>
        <v>483076250</v>
      </c>
      <c r="L359" s="58"/>
      <c r="M359" s="58">
        <v>483076250</v>
      </c>
      <c r="N359" s="58"/>
      <c r="O359" s="228">
        <f t="shared" si="289"/>
        <v>483076250</v>
      </c>
      <c r="P359" s="58"/>
      <c r="Q359" s="58"/>
      <c r="R359" s="58"/>
      <c r="S359" s="228">
        <f t="shared" si="290"/>
        <v>0</v>
      </c>
      <c r="T359" s="246"/>
      <c r="U359" s="246"/>
      <c r="V359" s="246"/>
      <c r="W359" s="239">
        <f t="shared" si="291"/>
        <v>0</v>
      </c>
      <c r="AA359" s="128">
        <f>G359</f>
        <v>966152500</v>
      </c>
      <c r="AD359" s="175"/>
      <c r="AE359" s="175"/>
      <c r="AF359" s="175"/>
      <c r="AG359" s="175"/>
      <c r="AH359" s="176"/>
      <c r="AI359" s="181">
        <f>AJ359+AK359+AL359+AM359</f>
        <v>4010177883</v>
      </c>
      <c r="AJ359" s="175">
        <v>1026890000</v>
      </c>
      <c r="AK359" s="175">
        <v>1026890000</v>
      </c>
      <c r="AL359" s="175">
        <v>1026890500</v>
      </c>
      <c r="AM359" s="176">
        <v>929507383</v>
      </c>
      <c r="AN359" s="318">
        <f t="shared" si="245"/>
        <v>0</v>
      </c>
      <c r="AO359" s="128">
        <f t="shared" si="261"/>
        <v>-966152500</v>
      </c>
    </row>
    <row r="360" spans="1:41">
      <c r="A360" s="366" t="s">
        <v>107</v>
      </c>
      <c r="B360" s="367"/>
      <c r="C360" s="367"/>
      <c r="D360" s="367"/>
      <c r="E360" s="368"/>
      <c r="F360" s="174" t="s">
        <v>456</v>
      </c>
      <c r="G360" s="274">
        <v>500000</v>
      </c>
      <c r="H360" s="58">
        <v>100000</v>
      </c>
      <c r="I360" s="58">
        <v>100000</v>
      </c>
      <c r="J360" s="58">
        <v>100000</v>
      </c>
      <c r="K360" s="228">
        <f>H360+I360+J360</f>
        <v>300000</v>
      </c>
      <c r="L360" s="58">
        <v>100000</v>
      </c>
      <c r="M360" s="58">
        <v>100000</v>
      </c>
      <c r="N360" s="58"/>
      <c r="O360" s="228">
        <f t="shared" si="289"/>
        <v>200000</v>
      </c>
      <c r="P360" s="58"/>
      <c r="Q360" s="58"/>
      <c r="R360" s="58"/>
      <c r="S360" s="228">
        <f t="shared" si="290"/>
        <v>0</v>
      </c>
      <c r="T360" s="246"/>
      <c r="U360" s="246"/>
      <c r="V360" s="246"/>
      <c r="W360" s="239">
        <f t="shared" si="291"/>
        <v>0</v>
      </c>
      <c r="AD360" s="175"/>
      <c r="AE360" s="175"/>
      <c r="AF360" s="175"/>
      <c r="AG360" s="175"/>
      <c r="AH360" s="176"/>
      <c r="AI360" s="181"/>
      <c r="AJ360" s="175"/>
      <c r="AK360" s="175"/>
      <c r="AL360" s="175"/>
      <c r="AM360" s="176"/>
      <c r="AN360" s="318">
        <f t="shared" si="245"/>
        <v>0</v>
      </c>
    </row>
    <row r="361" spans="1:41">
      <c r="A361" s="161"/>
      <c r="B361" s="162"/>
      <c r="C361" s="162"/>
      <c r="D361" s="162"/>
      <c r="E361" s="204"/>
      <c r="F361" s="174"/>
      <c r="G361" s="228"/>
      <c r="H361" s="58"/>
      <c r="I361" s="58"/>
      <c r="J361" s="58"/>
      <c r="K361" s="228"/>
      <c r="L361" s="58"/>
      <c r="M361" s="58"/>
      <c r="N361" s="58"/>
      <c r="O361" s="228"/>
      <c r="P361" s="58"/>
      <c r="Q361" s="58"/>
      <c r="R361" s="58"/>
      <c r="S361" s="228"/>
      <c r="T361" s="246"/>
      <c r="U361" s="246"/>
      <c r="V361" s="246"/>
      <c r="W361" s="239"/>
      <c r="AD361" s="175"/>
      <c r="AE361" s="175"/>
      <c r="AF361" s="175"/>
      <c r="AG361" s="175"/>
      <c r="AH361" s="176"/>
      <c r="AI361" s="181"/>
      <c r="AJ361" s="175"/>
      <c r="AK361" s="175"/>
      <c r="AL361" s="175"/>
      <c r="AM361" s="176"/>
      <c r="AN361" s="318">
        <f t="shared" si="245"/>
        <v>0</v>
      </c>
      <c r="AO361" s="128">
        <f t="shared" si="261"/>
        <v>0</v>
      </c>
    </row>
    <row r="362" spans="1:41">
      <c r="A362" s="177" t="s">
        <v>218</v>
      </c>
      <c r="B362" s="178" t="s">
        <v>43</v>
      </c>
      <c r="C362" s="178" t="s">
        <v>43</v>
      </c>
      <c r="D362" s="178" t="s">
        <v>131</v>
      </c>
      <c r="E362" s="206" t="s">
        <v>43</v>
      </c>
      <c r="F362" s="165" t="s">
        <v>453</v>
      </c>
      <c r="G362" s="228">
        <f>SUM(G363:G365)</f>
        <v>731400</v>
      </c>
      <c r="H362" s="58"/>
      <c r="I362" s="58"/>
      <c r="J362" s="58"/>
      <c r="K362" s="228">
        <f>SUM(K363:K365)</f>
        <v>365700</v>
      </c>
      <c r="L362" s="58"/>
      <c r="M362" s="58"/>
      <c r="N362" s="58"/>
      <c r="O362" s="228">
        <f>SUM(O363:O365)</f>
        <v>365700</v>
      </c>
      <c r="P362" s="58"/>
      <c r="Q362" s="58"/>
      <c r="R362" s="58"/>
      <c r="S362" s="228">
        <f>SUM(S363:S365)</f>
        <v>0</v>
      </c>
      <c r="T362" s="246"/>
      <c r="U362" s="246"/>
      <c r="V362" s="246"/>
      <c r="W362" s="239">
        <f>SUM(W363:W365)</f>
        <v>0</v>
      </c>
      <c r="AD362" s="175"/>
      <c r="AE362" s="175"/>
      <c r="AF362" s="175"/>
      <c r="AG362" s="175"/>
      <c r="AH362" s="176"/>
      <c r="AI362" s="181"/>
      <c r="AJ362" s="175"/>
      <c r="AK362" s="175"/>
      <c r="AL362" s="175"/>
      <c r="AM362" s="176"/>
      <c r="AN362" s="318">
        <f t="shared" si="245"/>
        <v>0</v>
      </c>
    </row>
    <row r="363" spans="1:41">
      <c r="A363" s="177"/>
      <c r="B363" s="178"/>
      <c r="C363" s="178"/>
      <c r="D363" s="178"/>
      <c r="E363" s="304" t="s">
        <v>31</v>
      </c>
      <c r="F363" s="174" t="s">
        <v>32</v>
      </c>
      <c r="G363" s="274">
        <v>299400</v>
      </c>
      <c r="H363" s="318">
        <f>G363/2</f>
        <v>149700</v>
      </c>
      <c r="I363" s="58"/>
      <c r="J363" s="58"/>
      <c r="K363" s="228">
        <f>J363+I363+H363</f>
        <v>149700</v>
      </c>
      <c r="L363" s="58"/>
      <c r="M363" s="58"/>
      <c r="N363" s="58">
        <v>149700</v>
      </c>
      <c r="O363" s="228">
        <f>L363+M363+N363</f>
        <v>149700</v>
      </c>
      <c r="P363" s="58"/>
      <c r="Q363" s="58"/>
      <c r="R363" s="58"/>
      <c r="S363" s="228">
        <f>P363+Q363+R363</f>
        <v>0</v>
      </c>
      <c r="T363" s="246"/>
      <c r="U363" s="246"/>
      <c r="V363" s="246"/>
      <c r="W363" s="239">
        <f>T363+U363+V363</f>
        <v>0</v>
      </c>
      <c r="AD363" s="175"/>
      <c r="AE363" s="175"/>
      <c r="AF363" s="175"/>
      <c r="AG363" s="175"/>
      <c r="AH363" s="176"/>
      <c r="AI363" s="181"/>
      <c r="AJ363" s="175"/>
      <c r="AK363" s="175"/>
      <c r="AL363" s="175"/>
      <c r="AM363" s="176"/>
      <c r="AN363" s="318">
        <f t="shared" si="245"/>
        <v>0</v>
      </c>
    </row>
    <row r="364" spans="1:41">
      <c r="A364" s="177"/>
      <c r="B364" s="178"/>
      <c r="C364" s="178"/>
      <c r="D364" s="178"/>
      <c r="E364" s="304" t="s">
        <v>33</v>
      </c>
      <c r="F364" s="174" t="s">
        <v>212</v>
      </c>
      <c r="G364" s="274">
        <v>167000</v>
      </c>
      <c r="H364" s="318">
        <f t="shared" ref="H364:H365" si="292">G364/2</f>
        <v>83500</v>
      </c>
      <c r="I364" s="58"/>
      <c r="J364" s="58"/>
      <c r="K364" s="228">
        <f t="shared" ref="K364:K365" si="293">J364+I364+H364</f>
        <v>83500</v>
      </c>
      <c r="L364" s="58"/>
      <c r="M364" s="58"/>
      <c r="N364" s="58">
        <v>83500</v>
      </c>
      <c r="O364" s="228">
        <f t="shared" ref="O364:O365" si="294">L364+M364+N364</f>
        <v>83500</v>
      </c>
      <c r="P364" s="58"/>
      <c r="Q364" s="58"/>
      <c r="R364" s="58"/>
      <c r="S364" s="228">
        <f t="shared" ref="S364:S365" si="295">P364+Q364+R364</f>
        <v>0</v>
      </c>
      <c r="T364" s="246"/>
      <c r="U364" s="246"/>
      <c r="V364" s="246"/>
      <c r="W364" s="239">
        <f t="shared" ref="W364:W365" si="296">T364+U364+V364</f>
        <v>0</v>
      </c>
      <c r="AD364" s="175"/>
      <c r="AE364" s="175"/>
      <c r="AF364" s="175"/>
      <c r="AG364" s="175"/>
      <c r="AH364" s="176"/>
      <c r="AI364" s="181"/>
      <c r="AJ364" s="175"/>
      <c r="AK364" s="175"/>
      <c r="AL364" s="175"/>
      <c r="AM364" s="176"/>
      <c r="AN364" s="318">
        <f t="shared" si="245"/>
        <v>0</v>
      </c>
    </row>
    <row r="365" spans="1:41">
      <c r="A365" s="161"/>
      <c r="B365" s="162"/>
      <c r="C365" s="162"/>
      <c r="D365" s="303"/>
      <c r="E365" s="304" t="s">
        <v>35</v>
      </c>
      <c r="F365" s="174" t="s">
        <v>210</v>
      </c>
      <c r="G365" s="274">
        <v>265000</v>
      </c>
      <c r="H365" s="318">
        <f t="shared" si="292"/>
        <v>132500</v>
      </c>
      <c r="I365" s="58"/>
      <c r="J365" s="58"/>
      <c r="K365" s="228">
        <f t="shared" si="293"/>
        <v>132500</v>
      </c>
      <c r="L365" s="58"/>
      <c r="M365" s="58"/>
      <c r="N365" s="58">
        <v>132500</v>
      </c>
      <c r="O365" s="228">
        <f t="shared" si="294"/>
        <v>132500</v>
      </c>
      <c r="P365" s="58"/>
      <c r="Q365" s="58"/>
      <c r="R365" s="58"/>
      <c r="S365" s="228">
        <f t="shared" si="295"/>
        <v>0</v>
      </c>
      <c r="T365" s="246"/>
      <c r="U365" s="246"/>
      <c r="V365" s="246"/>
      <c r="W365" s="239">
        <f t="shared" si="296"/>
        <v>0</v>
      </c>
      <c r="AD365" s="175"/>
      <c r="AE365" s="175"/>
      <c r="AF365" s="175"/>
      <c r="AG365" s="175"/>
      <c r="AH365" s="176"/>
      <c r="AI365" s="181"/>
      <c r="AJ365" s="175"/>
      <c r="AK365" s="175"/>
      <c r="AL365" s="175"/>
      <c r="AM365" s="176"/>
      <c r="AN365" s="318">
        <f t="shared" si="245"/>
        <v>0</v>
      </c>
    </row>
    <row r="366" spans="1:41">
      <c r="A366" s="161"/>
      <c r="B366" s="162"/>
      <c r="C366" s="162"/>
      <c r="D366" s="162"/>
      <c r="E366" s="204"/>
      <c r="F366" s="174"/>
      <c r="G366" s="228"/>
      <c r="H366" s="58"/>
      <c r="I366" s="58"/>
      <c r="J366" s="58"/>
      <c r="K366" s="228"/>
      <c r="L366" s="58"/>
      <c r="M366" s="58"/>
      <c r="N366" s="58"/>
      <c r="O366" s="228"/>
      <c r="P366" s="58"/>
      <c r="Q366" s="58"/>
      <c r="R366" s="58"/>
      <c r="S366" s="228"/>
      <c r="T366" s="246"/>
      <c r="U366" s="246"/>
      <c r="V366" s="246"/>
      <c r="W366" s="239"/>
      <c r="AD366" s="175"/>
      <c r="AE366" s="175"/>
      <c r="AF366" s="175"/>
      <c r="AG366" s="175"/>
      <c r="AH366" s="176"/>
      <c r="AI366" s="181"/>
      <c r="AJ366" s="175"/>
      <c r="AK366" s="175"/>
      <c r="AL366" s="175"/>
      <c r="AM366" s="176"/>
      <c r="AN366" s="318">
        <f t="shared" si="245"/>
        <v>0</v>
      </c>
    </row>
    <row r="367" spans="1:41">
      <c r="A367" s="177" t="s">
        <v>218</v>
      </c>
      <c r="B367" s="178" t="s">
        <v>43</v>
      </c>
      <c r="C367" s="178" t="s">
        <v>43</v>
      </c>
      <c r="D367" s="178" t="s">
        <v>131</v>
      </c>
      <c r="E367" s="206" t="s">
        <v>45</v>
      </c>
      <c r="F367" s="310" t="s">
        <v>452</v>
      </c>
      <c r="G367" s="228">
        <f>SUM(G368:G370)</f>
        <v>963600</v>
      </c>
      <c r="H367" s="58"/>
      <c r="I367" s="58"/>
      <c r="J367" s="58"/>
      <c r="K367" s="228">
        <f>SUM(K368:K370)</f>
        <v>433600</v>
      </c>
      <c r="L367" s="58"/>
      <c r="M367" s="58"/>
      <c r="N367" s="58"/>
      <c r="O367" s="228">
        <f>SUM(O368:O370)</f>
        <v>265000</v>
      </c>
      <c r="P367" s="58"/>
      <c r="Q367" s="58"/>
      <c r="R367" s="58"/>
      <c r="S367" s="228">
        <f>SUM(S368:S370)</f>
        <v>265000</v>
      </c>
      <c r="T367" s="246"/>
      <c r="U367" s="246"/>
      <c r="V367" s="246"/>
      <c r="W367" s="239">
        <f>SUM(W368:AM370)</f>
        <v>0</v>
      </c>
      <c r="AD367" s="175"/>
      <c r="AE367" s="175"/>
      <c r="AF367" s="175"/>
      <c r="AG367" s="175"/>
      <c r="AH367" s="176"/>
      <c r="AI367" s="181"/>
      <c r="AJ367" s="175"/>
      <c r="AK367" s="175"/>
      <c r="AL367" s="175"/>
      <c r="AM367" s="176"/>
      <c r="AN367" s="318">
        <f t="shared" si="245"/>
        <v>0</v>
      </c>
    </row>
    <row r="368" spans="1:41">
      <c r="A368" s="177"/>
      <c r="B368" s="178"/>
      <c r="C368" s="178"/>
      <c r="D368" s="178"/>
      <c r="E368" s="304" t="s">
        <v>31</v>
      </c>
      <c r="F368" s="174" t="s">
        <v>32</v>
      </c>
      <c r="G368" s="274">
        <v>69000</v>
      </c>
      <c r="H368" s="58"/>
      <c r="I368" s="58">
        <v>69000</v>
      </c>
      <c r="J368" s="58"/>
      <c r="K368" s="228">
        <f>H368+I368+J368</f>
        <v>69000</v>
      </c>
      <c r="L368" s="58"/>
      <c r="M368" s="58"/>
      <c r="N368" s="58"/>
      <c r="O368" s="228">
        <f t="shared" ref="O368:O370" si="297">L368+M368+N368</f>
        <v>0</v>
      </c>
      <c r="P368" s="58"/>
      <c r="Q368" s="58"/>
      <c r="R368" s="58"/>
      <c r="S368" s="228">
        <f t="shared" ref="S368:S370" si="298">P368+Q368+R368</f>
        <v>0</v>
      </c>
      <c r="T368" s="58"/>
      <c r="U368" s="246"/>
      <c r="V368" s="246"/>
      <c r="W368" s="239">
        <f t="shared" ref="W368:W369" si="299">T368+U368+V368</f>
        <v>0</v>
      </c>
      <c r="AD368" s="175"/>
      <c r="AE368" s="175"/>
      <c r="AF368" s="175"/>
      <c r="AG368" s="175"/>
      <c r="AH368" s="176"/>
      <c r="AI368" s="181"/>
      <c r="AJ368" s="175"/>
      <c r="AK368" s="175"/>
      <c r="AL368" s="175"/>
      <c r="AM368" s="176"/>
      <c r="AN368" s="318">
        <f t="shared" si="245"/>
        <v>0</v>
      </c>
    </row>
    <row r="369" spans="1:41">
      <c r="A369" s="177"/>
      <c r="B369" s="178"/>
      <c r="C369" s="178"/>
      <c r="D369" s="178"/>
      <c r="E369" s="304" t="s">
        <v>33</v>
      </c>
      <c r="F369" s="174" t="s">
        <v>212</v>
      </c>
      <c r="G369" s="274">
        <v>99600</v>
      </c>
      <c r="H369" s="58"/>
      <c r="I369" s="58">
        <v>99600</v>
      </c>
      <c r="J369" s="58"/>
      <c r="K369" s="228">
        <f t="shared" ref="K369:K370" si="300">H369+I369+J369</f>
        <v>99600</v>
      </c>
      <c r="L369" s="58"/>
      <c r="M369" s="58"/>
      <c r="N369" s="58"/>
      <c r="O369" s="228">
        <f t="shared" si="297"/>
        <v>0</v>
      </c>
      <c r="P369" s="58"/>
      <c r="Q369" s="58"/>
      <c r="R369" s="58"/>
      <c r="S369" s="228">
        <f t="shared" si="298"/>
        <v>0</v>
      </c>
      <c r="T369" s="58"/>
      <c r="U369" s="246"/>
      <c r="V369" s="246"/>
      <c r="W369" s="239">
        <f t="shared" si="299"/>
        <v>0</v>
      </c>
      <c r="AD369" s="175"/>
      <c r="AE369" s="175"/>
      <c r="AF369" s="175"/>
      <c r="AG369" s="175"/>
      <c r="AH369" s="176"/>
      <c r="AI369" s="181"/>
      <c r="AJ369" s="175"/>
      <c r="AK369" s="175"/>
      <c r="AL369" s="175"/>
      <c r="AM369" s="176"/>
      <c r="AN369" s="318">
        <f t="shared" si="245"/>
        <v>0</v>
      </c>
    </row>
    <row r="370" spans="1:41">
      <c r="A370" s="161"/>
      <c r="B370" s="162"/>
      <c r="C370" s="162"/>
      <c r="D370" s="303"/>
      <c r="E370" s="304" t="s">
        <v>35</v>
      </c>
      <c r="F370" s="174" t="s">
        <v>210</v>
      </c>
      <c r="G370" s="274">
        <v>795000</v>
      </c>
      <c r="H370" s="58"/>
      <c r="I370" s="58">
        <f>G370/3</f>
        <v>265000</v>
      </c>
      <c r="J370" s="58"/>
      <c r="K370" s="228">
        <f t="shared" si="300"/>
        <v>265000</v>
      </c>
      <c r="L370" s="58"/>
      <c r="M370" s="58"/>
      <c r="N370" s="58">
        <v>265000</v>
      </c>
      <c r="O370" s="228">
        <f t="shared" si="297"/>
        <v>265000</v>
      </c>
      <c r="P370" s="58"/>
      <c r="Q370" s="58"/>
      <c r="R370" s="58">
        <v>265000</v>
      </c>
      <c r="S370" s="228">
        <f t="shared" si="298"/>
        <v>265000</v>
      </c>
      <c r="T370" s="58"/>
      <c r="U370" s="246"/>
      <c r="V370" s="246"/>
      <c r="W370" s="239">
        <f>T370+U370+V370</f>
        <v>0</v>
      </c>
      <c r="AD370" s="175"/>
      <c r="AE370" s="175"/>
      <c r="AF370" s="175"/>
      <c r="AG370" s="175"/>
      <c r="AH370" s="176"/>
      <c r="AI370" s="181"/>
      <c r="AJ370" s="175"/>
      <c r="AK370" s="175"/>
      <c r="AL370" s="175"/>
      <c r="AM370" s="176"/>
      <c r="AN370" s="318">
        <f t="shared" si="245"/>
        <v>0</v>
      </c>
    </row>
    <row r="371" spans="1:41">
      <c r="A371" s="161"/>
      <c r="B371" s="162"/>
      <c r="C371" s="162"/>
      <c r="D371" s="162"/>
      <c r="E371" s="204"/>
      <c r="F371" s="174"/>
      <c r="G371" s="228"/>
      <c r="H371" s="58"/>
      <c r="I371" s="58"/>
      <c r="J371" s="58"/>
      <c r="K371" s="228"/>
      <c r="L371" s="58"/>
      <c r="M371" s="58"/>
      <c r="N371" s="58"/>
      <c r="O371" s="228"/>
      <c r="P371" s="58"/>
      <c r="Q371" s="58"/>
      <c r="R371" s="58"/>
      <c r="S371" s="228"/>
      <c r="T371" s="246"/>
      <c r="U371" s="246"/>
      <c r="V371" s="246"/>
      <c r="W371" s="239"/>
      <c r="AD371" s="175"/>
      <c r="AE371" s="175"/>
      <c r="AF371" s="175"/>
      <c r="AG371" s="175"/>
      <c r="AH371" s="176"/>
      <c r="AI371" s="181"/>
      <c r="AJ371" s="175"/>
      <c r="AK371" s="175"/>
      <c r="AL371" s="175"/>
      <c r="AM371" s="176"/>
      <c r="AN371" s="318">
        <f t="shared" si="245"/>
        <v>0</v>
      </c>
    </row>
    <row r="372" spans="1:41" s="185" customFormat="1">
      <c r="A372" s="177" t="s">
        <v>218</v>
      </c>
      <c r="B372" s="178" t="s">
        <v>43</v>
      </c>
      <c r="C372" s="178" t="s">
        <v>43</v>
      </c>
      <c r="D372" s="178" t="s">
        <v>131</v>
      </c>
      <c r="E372" s="206" t="s">
        <v>47</v>
      </c>
      <c r="F372" s="165" t="s">
        <v>362</v>
      </c>
      <c r="G372" s="228">
        <f>SUM(G373:G373)</f>
        <v>0</v>
      </c>
      <c r="H372" s="35"/>
      <c r="I372" s="35"/>
      <c r="J372" s="35"/>
      <c r="K372" s="228">
        <f>SUM(K373:K373)</f>
        <v>0</v>
      </c>
      <c r="L372" s="35"/>
      <c r="M372" s="35"/>
      <c r="N372" s="35"/>
      <c r="O372" s="228">
        <f>SUM(O373:O373)</f>
        <v>0</v>
      </c>
      <c r="P372" s="35"/>
      <c r="Q372" s="35"/>
      <c r="R372" s="35"/>
      <c r="S372" s="228">
        <f>SUM(S373:S373)</f>
        <v>0</v>
      </c>
      <c r="T372" s="35"/>
      <c r="U372" s="35"/>
      <c r="V372" s="35"/>
      <c r="W372" s="239">
        <f>SUM(W373:W373)</f>
        <v>0</v>
      </c>
      <c r="AD372" s="167">
        <f>SUM(AD373:AD373)</f>
        <v>0</v>
      </c>
      <c r="AE372" s="167"/>
      <c r="AF372" s="167"/>
      <c r="AG372" s="167"/>
      <c r="AH372" s="169"/>
      <c r="AI372" s="170">
        <f>SUM(AI373:AI373)</f>
        <v>3180000</v>
      </c>
      <c r="AJ372" s="167">
        <f>SUM(AJ373:AJ373)</f>
        <v>0</v>
      </c>
      <c r="AK372" s="167">
        <f>SUM(AK373:AK373)</f>
        <v>0</v>
      </c>
      <c r="AL372" s="167">
        <f>SUM(AL373:AL373)</f>
        <v>0</v>
      </c>
      <c r="AM372" s="169">
        <f>SUM(AM373:AM373)</f>
        <v>3180000</v>
      </c>
      <c r="AN372" s="318">
        <f t="shared" si="245"/>
        <v>0</v>
      </c>
      <c r="AO372" s="128">
        <f t="shared" si="261"/>
        <v>0</v>
      </c>
    </row>
    <row r="373" spans="1:41">
      <c r="A373" s="161"/>
      <c r="B373" s="162"/>
      <c r="C373" s="162"/>
      <c r="D373" s="183"/>
      <c r="E373" s="163" t="s">
        <v>35</v>
      </c>
      <c r="F373" s="174" t="s">
        <v>210</v>
      </c>
      <c r="G373" s="273"/>
      <c r="H373" s="58">
        <f>G373/11</f>
        <v>0</v>
      </c>
      <c r="I373" s="58"/>
      <c r="J373" s="58"/>
      <c r="K373" s="228">
        <f>H373+I373+J373</f>
        <v>0</v>
      </c>
      <c r="L373" s="58"/>
      <c r="M373" s="58"/>
      <c r="N373" s="58"/>
      <c r="O373" s="228">
        <f>L373+M373+N373</f>
        <v>0</v>
      </c>
      <c r="P373" s="58"/>
      <c r="Q373" s="58"/>
      <c r="R373" s="58"/>
      <c r="S373" s="228">
        <f>P373+Q373+R373</f>
        <v>0</v>
      </c>
      <c r="T373" s="58"/>
      <c r="U373" s="58"/>
      <c r="V373" s="58"/>
      <c r="W373" s="239">
        <f>T373+U373+V373</f>
        <v>0</v>
      </c>
      <c r="AA373" s="128">
        <f>G373</f>
        <v>0</v>
      </c>
      <c r="AD373" s="175"/>
      <c r="AE373" s="175"/>
      <c r="AF373" s="175"/>
      <c r="AG373" s="175"/>
      <c r="AH373" s="176">
        <f t="shared" ref="AH373" si="301">AD373</f>
        <v>0</v>
      </c>
      <c r="AI373" s="181">
        <f t="shared" ref="AI373" si="302">AM373</f>
        <v>3180000</v>
      </c>
      <c r="AJ373" s="175"/>
      <c r="AK373" s="175"/>
      <c r="AL373" s="175"/>
      <c r="AM373" s="176">
        <v>3180000</v>
      </c>
      <c r="AN373" s="318">
        <f t="shared" si="245"/>
        <v>0</v>
      </c>
      <c r="AO373" s="128">
        <f t="shared" si="261"/>
        <v>0</v>
      </c>
    </row>
    <row r="374" spans="1:41">
      <c r="A374" s="311"/>
      <c r="B374" s="312"/>
      <c r="C374" s="312"/>
      <c r="D374" s="313"/>
      <c r="E374" s="314"/>
      <c r="F374" s="308"/>
      <c r="G374" s="273"/>
      <c r="H374" s="249"/>
      <c r="I374" s="249"/>
      <c r="J374" s="249"/>
      <c r="K374" s="248"/>
      <c r="L374" s="249"/>
      <c r="M374" s="249"/>
      <c r="N374" s="249"/>
      <c r="O374" s="248"/>
      <c r="P374" s="249"/>
      <c r="Q374" s="249"/>
      <c r="R374" s="249"/>
      <c r="S374" s="248"/>
      <c r="T374" s="250"/>
      <c r="U374" s="250"/>
      <c r="V374" s="250"/>
      <c r="W374" s="251"/>
      <c r="AD374" s="186"/>
      <c r="AE374" s="186"/>
      <c r="AF374" s="186"/>
      <c r="AG374" s="186"/>
      <c r="AH374" s="187"/>
      <c r="AI374" s="315"/>
      <c r="AJ374" s="186"/>
      <c r="AK374" s="186"/>
      <c r="AL374" s="186"/>
      <c r="AM374" s="187"/>
      <c r="AN374" s="318">
        <f t="shared" si="245"/>
        <v>0</v>
      </c>
    </row>
    <row r="375" spans="1:41">
      <c r="A375" s="177" t="s">
        <v>218</v>
      </c>
      <c r="B375" s="178" t="s">
        <v>43</v>
      </c>
      <c r="C375" s="178" t="s">
        <v>43</v>
      </c>
      <c r="D375" s="178" t="s">
        <v>131</v>
      </c>
      <c r="E375" s="206" t="s">
        <v>49</v>
      </c>
      <c r="F375" s="310" t="s">
        <v>451</v>
      </c>
      <c r="G375" s="228">
        <f>SUM(G376:G376)</f>
        <v>0</v>
      </c>
      <c r="H375" s="249"/>
      <c r="I375" s="249"/>
      <c r="J375" s="249"/>
      <c r="K375" s="228">
        <f>K376</f>
        <v>0</v>
      </c>
      <c r="L375" s="249"/>
      <c r="M375" s="249"/>
      <c r="N375" s="249"/>
      <c r="O375" s="228">
        <f>SUM(O376:O376)</f>
        <v>0</v>
      </c>
      <c r="P375" s="249"/>
      <c r="Q375" s="249"/>
      <c r="R375" s="249"/>
      <c r="S375" s="228">
        <f>SUM(S376:S376)</f>
        <v>0</v>
      </c>
      <c r="T375" s="250"/>
      <c r="U375" s="250"/>
      <c r="V375" s="250"/>
      <c r="W375" s="239">
        <f>SUM(W376:W376)</f>
        <v>0</v>
      </c>
      <c r="AD375" s="186"/>
      <c r="AE375" s="186"/>
      <c r="AF375" s="186"/>
      <c r="AG375" s="186"/>
      <c r="AH375" s="187"/>
      <c r="AI375" s="315"/>
      <c r="AJ375" s="186"/>
      <c r="AK375" s="186"/>
      <c r="AL375" s="186"/>
      <c r="AM375" s="187"/>
      <c r="AN375" s="318">
        <f t="shared" si="245"/>
        <v>0</v>
      </c>
    </row>
    <row r="376" spans="1:41">
      <c r="A376" s="161"/>
      <c r="B376" s="162"/>
      <c r="C376" s="162"/>
      <c r="D376" s="162"/>
      <c r="E376" s="304" t="s">
        <v>39</v>
      </c>
      <c r="F376" s="174" t="s">
        <v>40</v>
      </c>
      <c r="G376" s="273"/>
      <c r="H376" s="249"/>
      <c r="I376" s="249"/>
      <c r="J376" s="249"/>
      <c r="K376" s="274">
        <f>H376+I376+J376</f>
        <v>0</v>
      </c>
      <c r="L376" s="249"/>
      <c r="M376" s="249"/>
      <c r="N376" s="249"/>
      <c r="O376" s="274">
        <f>L376+M376+N376</f>
        <v>0</v>
      </c>
      <c r="P376" s="249"/>
      <c r="Q376" s="249"/>
      <c r="R376" s="249"/>
      <c r="S376" s="248"/>
      <c r="T376" s="250"/>
      <c r="U376" s="250"/>
      <c r="V376" s="250"/>
      <c r="W376" s="251"/>
      <c r="AD376" s="186"/>
      <c r="AE376" s="186"/>
      <c r="AF376" s="186"/>
      <c r="AG376" s="186"/>
      <c r="AH376" s="187"/>
      <c r="AI376" s="315"/>
      <c r="AJ376" s="186"/>
      <c r="AK376" s="186"/>
      <c r="AL376" s="186"/>
      <c r="AM376" s="187"/>
      <c r="AN376" s="318">
        <f t="shared" si="245"/>
        <v>0</v>
      </c>
    </row>
    <row r="377" spans="1:41" ht="17.25" thickBot="1">
      <c r="A377" s="208"/>
      <c r="B377" s="209"/>
      <c r="C377" s="209"/>
      <c r="D377" s="209"/>
      <c r="E377" s="210"/>
      <c r="F377" s="211"/>
      <c r="G377" s="212"/>
      <c r="H377" s="211"/>
      <c r="I377" s="211"/>
      <c r="J377" s="211"/>
      <c r="K377" s="212"/>
      <c r="L377" s="211"/>
      <c r="M377" s="211"/>
      <c r="N377" s="211"/>
      <c r="O377" s="212"/>
      <c r="P377" s="211"/>
      <c r="Q377" s="211"/>
      <c r="R377" s="211"/>
      <c r="S377" s="212"/>
      <c r="T377" s="213"/>
      <c r="U377" s="213"/>
      <c r="V377" s="213"/>
      <c r="W377" s="214"/>
      <c r="AD377" s="215"/>
      <c r="AE377" s="215"/>
      <c r="AF377" s="215"/>
      <c r="AG377" s="215"/>
      <c r="AH377" s="216"/>
      <c r="AI377" s="215"/>
      <c r="AJ377" s="215"/>
      <c r="AK377" s="215"/>
      <c r="AL377" s="215"/>
      <c r="AM377" s="216"/>
      <c r="AN377" s="318">
        <f t="shared" ref="AN377" si="303">G377-K377-O377-S377-W377</f>
        <v>0</v>
      </c>
      <c r="AO377" s="128">
        <f t="shared" si="261"/>
        <v>0</v>
      </c>
    </row>
    <row r="378" spans="1:41" ht="17.25" thickTop="1">
      <c r="E378" s="129"/>
      <c r="F378" s="128"/>
      <c r="H378" s="318">
        <f>SUM(H15:H377)</f>
        <v>2344982440.9595957</v>
      </c>
      <c r="I378" s="318">
        <f>SUM(I15:I377)</f>
        <v>5107747901.2929296</v>
      </c>
      <c r="J378" s="318">
        <f>SUM(J15:J377)</f>
        <v>2764175029.7777777</v>
      </c>
      <c r="L378" s="318">
        <f>SUM(L15:L377)</f>
        <v>1917289077.9595959</v>
      </c>
      <c r="M378" s="318">
        <f>SUM(M15:M377)</f>
        <v>2379438011.2929292</v>
      </c>
      <c r="N378" s="318">
        <f>SUM(N15:N377)</f>
        <v>3914022931.9595957</v>
      </c>
      <c r="P378" s="318">
        <f>SUM(P15:P377)</f>
        <v>2047134978.9595959</v>
      </c>
      <c r="Q378" s="318">
        <f>SUM(Q15:Q377)</f>
        <v>1825543795.2929292</v>
      </c>
      <c r="R378" s="318">
        <f>SUM(R15:R377)</f>
        <v>3039727466.9595957</v>
      </c>
      <c r="T378" s="318">
        <f>SUM(T15:T377)</f>
        <v>2000198794.181818</v>
      </c>
      <c r="U378" s="318">
        <f>SUM(U15:U377)</f>
        <v>1781643227.681818</v>
      </c>
      <c r="V378" s="318">
        <f>SUM(V15:V377)</f>
        <v>1781042009.8484848</v>
      </c>
    </row>
    <row r="379" spans="1:41">
      <c r="E379" s="129"/>
      <c r="F379" s="128"/>
      <c r="H379" s="318"/>
      <c r="I379" s="318"/>
      <c r="J379" s="318"/>
      <c r="L379" s="318"/>
      <c r="M379" s="318"/>
      <c r="N379" s="318"/>
      <c r="P379" s="318"/>
      <c r="Q379" s="318"/>
      <c r="R379" s="318"/>
    </row>
    <row r="380" spans="1:41">
      <c r="D380" s="130"/>
      <c r="E380" s="131"/>
      <c r="F380" s="128"/>
      <c r="O380" s="217"/>
      <c r="P380" s="255"/>
      <c r="Q380" s="255"/>
      <c r="R380" s="323" t="s">
        <v>519</v>
      </c>
      <c r="S380" s="218"/>
      <c r="T380" s="219"/>
      <c r="U380" s="219"/>
      <c r="V380" s="219"/>
      <c r="AF380" s="369" t="s">
        <v>257</v>
      </c>
      <c r="AG380" s="369"/>
      <c r="AK380" s="369" t="s">
        <v>258</v>
      </c>
      <c r="AL380" s="369"/>
    </row>
    <row r="381" spans="1:41" ht="17.25">
      <c r="F381" s="326"/>
      <c r="G381" s="326" t="s">
        <v>256</v>
      </c>
      <c r="K381" s="218"/>
      <c r="L381" s="219"/>
      <c r="M381" s="219"/>
      <c r="N381" s="219"/>
      <c r="P381" s="256"/>
      <c r="Q381" s="256"/>
      <c r="R381" s="324"/>
      <c r="S381" s="218"/>
      <c r="T381" s="219"/>
      <c r="U381" s="219"/>
      <c r="V381" s="219"/>
      <c r="W381" s="218"/>
      <c r="AE381" s="369" t="s">
        <v>260</v>
      </c>
      <c r="AF381" s="369"/>
      <c r="AG381" s="369"/>
      <c r="AH381" s="369"/>
      <c r="AJ381" s="369" t="s">
        <v>260</v>
      </c>
      <c r="AK381" s="369"/>
      <c r="AL381" s="369"/>
      <c r="AM381" s="369"/>
    </row>
    <row r="382" spans="1:41" ht="17.25">
      <c r="F382" s="327"/>
      <c r="G382" s="327" t="s">
        <v>477</v>
      </c>
      <c r="K382" s="220"/>
      <c r="L382" s="221"/>
      <c r="M382" s="221"/>
      <c r="N382" s="221"/>
      <c r="P382" s="256"/>
      <c r="Q382" s="256"/>
      <c r="R382" s="324" t="s">
        <v>259</v>
      </c>
      <c r="S382" s="220"/>
      <c r="T382" s="221"/>
      <c r="U382" s="221"/>
      <c r="V382" s="221"/>
      <c r="W382" s="220"/>
      <c r="AE382" s="221"/>
      <c r="AF382" s="221"/>
      <c r="AG382" s="221"/>
      <c r="AH382" s="221"/>
      <c r="AJ382" s="221"/>
      <c r="AK382" s="221"/>
      <c r="AL382" s="221"/>
      <c r="AM382" s="221"/>
    </row>
    <row r="383" spans="1:41" ht="17.25">
      <c r="F383" s="327"/>
      <c r="G383" s="327"/>
      <c r="P383" s="256"/>
      <c r="Q383" s="256"/>
      <c r="R383" s="324"/>
    </row>
    <row r="384" spans="1:41" ht="17.25">
      <c r="F384" s="327"/>
      <c r="G384" s="327"/>
      <c r="P384" s="256"/>
      <c r="Q384" s="256"/>
      <c r="R384" s="324"/>
    </row>
    <row r="385" spans="6:38" ht="17.25">
      <c r="F385" s="327"/>
      <c r="G385" s="327"/>
      <c r="O385" s="222"/>
      <c r="P385" s="222"/>
      <c r="Q385" s="222"/>
      <c r="R385" s="325"/>
      <c r="S385" s="223"/>
      <c r="T385" s="224"/>
      <c r="U385" s="224"/>
      <c r="V385" s="224"/>
      <c r="AF385" s="375" t="s">
        <v>262</v>
      </c>
      <c r="AG385" s="375"/>
      <c r="AK385" s="375" t="s">
        <v>262</v>
      </c>
      <c r="AL385" s="375"/>
    </row>
    <row r="386" spans="6:38" ht="17.25">
      <c r="F386" s="328"/>
      <c r="G386" s="328" t="s">
        <v>478</v>
      </c>
      <c r="O386" s="222"/>
      <c r="P386" s="256"/>
      <c r="Q386" s="256"/>
      <c r="R386" s="325" t="s">
        <v>261</v>
      </c>
      <c r="S386" s="218"/>
      <c r="T386" s="219"/>
      <c r="U386" s="219"/>
      <c r="V386" s="219"/>
      <c r="AF386" s="369" t="s">
        <v>264</v>
      </c>
      <c r="AG386" s="369"/>
      <c r="AK386" s="369" t="s">
        <v>264</v>
      </c>
      <c r="AL386" s="369"/>
    </row>
    <row r="387" spans="6:38" ht="17.25">
      <c r="F387" s="326"/>
      <c r="G387" s="326" t="s">
        <v>479</v>
      </c>
      <c r="P387" s="256"/>
      <c r="Q387" s="256"/>
      <c r="R387" s="324" t="s">
        <v>263</v>
      </c>
    </row>
    <row r="388" spans="6:38" ht="17.25">
      <c r="F388" s="326"/>
      <c r="G388" s="326" t="s">
        <v>480</v>
      </c>
      <c r="R388" s="324" t="s">
        <v>489</v>
      </c>
    </row>
  </sheetData>
  <mergeCells count="99">
    <mergeCell ref="A360:E360"/>
    <mergeCell ref="A52:E52"/>
    <mergeCell ref="A96:E96"/>
    <mergeCell ref="A53:E53"/>
    <mergeCell ref="A75:E75"/>
    <mergeCell ref="A74:E74"/>
    <mergeCell ref="A108:E108"/>
    <mergeCell ref="A109:E109"/>
    <mergeCell ref="A126:E126"/>
    <mergeCell ref="A133:E133"/>
    <mergeCell ref="A92:E92"/>
    <mergeCell ref="A84:E84"/>
    <mergeCell ref="A85:E85"/>
    <mergeCell ref="A86:E86"/>
    <mergeCell ref="A91:E91"/>
    <mergeCell ref="A156:E156"/>
    <mergeCell ref="A1:W1"/>
    <mergeCell ref="A2:W2"/>
    <mergeCell ref="A6:E6"/>
    <mergeCell ref="F6:F7"/>
    <mergeCell ref="A25:E25"/>
    <mergeCell ref="A18:E18"/>
    <mergeCell ref="A19:E19"/>
    <mergeCell ref="A22:E22"/>
    <mergeCell ref="A23:E23"/>
    <mergeCell ref="A24:E24"/>
    <mergeCell ref="AJ6:AM6"/>
    <mergeCell ref="A15:E15"/>
    <mergeCell ref="A16:E16"/>
    <mergeCell ref="X6:AB6"/>
    <mergeCell ref="G6:W6"/>
    <mergeCell ref="AE6:AH6"/>
    <mergeCell ref="A28:E28"/>
    <mergeCell ref="A29:E29"/>
    <mergeCell ref="A30:E30"/>
    <mergeCell ref="A17:E17"/>
    <mergeCell ref="A34:E34"/>
    <mergeCell ref="A35:E35"/>
    <mergeCell ref="A37:E37"/>
    <mergeCell ref="A40:E40"/>
    <mergeCell ref="A41:E41"/>
    <mergeCell ref="A31:E31"/>
    <mergeCell ref="A36:E36"/>
    <mergeCell ref="A43:E43"/>
    <mergeCell ref="A78:E78"/>
    <mergeCell ref="A79:E79"/>
    <mergeCell ref="A80:E80"/>
    <mergeCell ref="A90:E90"/>
    <mergeCell ref="A46:E46"/>
    <mergeCell ref="A47:E47"/>
    <mergeCell ref="A48:E48"/>
    <mergeCell ref="A72:E72"/>
    <mergeCell ref="A73:E73"/>
    <mergeCell ref="A70:E70"/>
    <mergeCell ref="A51:E51"/>
    <mergeCell ref="B251:E251"/>
    <mergeCell ref="A99:E99"/>
    <mergeCell ref="A100:E100"/>
    <mergeCell ref="A263:E263"/>
    <mergeCell ref="A177:E177"/>
    <mergeCell ref="A176:E176"/>
    <mergeCell ref="A114:E114"/>
    <mergeCell ref="A117:E117"/>
    <mergeCell ref="A118:E118"/>
    <mergeCell ref="A125:E125"/>
    <mergeCell ref="A258:E258"/>
    <mergeCell ref="A127:E127"/>
    <mergeCell ref="A135:E135"/>
    <mergeCell ref="A159:E159"/>
    <mergeCell ref="A134:E134"/>
    <mergeCell ref="A110:E110"/>
    <mergeCell ref="A104:E104"/>
    <mergeCell ref="A103:E103"/>
    <mergeCell ref="A154:E154"/>
    <mergeCell ref="A129:E129"/>
    <mergeCell ref="A136:E136"/>
    <mergeCell ref="AK386:AL386"/>
    <mergeCell ref="AF380:AG380"/>
    <mergeCell ref="AK380:AL380"/>
    <mergeCell ref="AE381:AH381"/>
    <mergeCell ref="AJ381:AM381"/>
    <mergeCell ref="AF385:AG385"/>
    <mergeCell ref="AK385:AL385"/>
    <mergeCell ref="A42:E42"/>
    <mergeCell ref="A81:E81"/>
    <mergeCell ref="A87:E87"/>
    <mergeCell ref="AF386:AG386"/>
    <mergeCell ref="A264:E264"/>
    <mergeCell ref="A265:E265"/>
    <mergeCell ref="B250:E250"/>
    <mergeCell ref="B252:E252"/>
    <mergeCell ref="B253:E253"/>
    <mergeCell ref="A113:E113"/>
    <mergeCell ref="A259:E259"/>
    <mergeCell ref="A260:E260"/>
    <mergeCell ref="A313:E313"/>
    <mergeCell ref="A155:E155"/>
    <mergeCell ref="A169:E169"/>
    <mergeCell ref="A101:E101"/>
  </mergeCells>
  <pageMargins left="0.25" right="0.25" top="0.75" bottom="0.75" header="0.3" footer="0.3"/>
  <pageSetup paperSize="9" scale="5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7"/>
  <sheetViews>
    <sheetView workbookViewId="0">
      <pane ySplit="6" topLeftCell="A103" activePane="bottomLeft" state="frozen"/>
      <selection pane="bottomLeft" activeCell="L117" sqref="L117"/>
    </sheetView>
  </sheetViews>
  <sheetFormatPr defaultRowHeight="14.25"/>
  <cols>
    <col min="1" max="1" width="2.5703125" style="127" bestFit="1" customWidth="1"/>
    <col min="2" max="3" width="3" style="127" bestFit="1" customWidth="1"/>
    <col min="4" max="4" width="5" style="127" bestFit="1" customWidth="1"/>
    <col min="5" max="5" width="3" style="127" bestFit="1" customWidth="1"/>
    <col min="6" max="6" width="31.42578125" style="127" customWidth="1"/>
    <col min="7" max="7" width="16.5703125" style="127" customWidth="1"/>
    <col min="8" max="8" width="16.42578125" style="127" customWidth="1"/>
    <col min="9" max="10" width="6.140625" style="127" bestFit="1" customWidth="1"/>
    <col min="11" max="11" width="5.5703125" style="127" bestFit="1" customWidth="1"/>
    <col min="12" max="12" width="14.28515625" style="127" bestFit="1" customWidth="1"/>
    <col min="13" max="13" width="14.7109375" style="127" customWidth="1"/>
    <col min="14" max="14" width="14.28515625" style="127" bestFit="1" customWidth="1"/>
    <col min="15" max="15" width="15.28515625" style="127" bestFit="1" customWidth="1"/>
    <col min="16" max="16" width="9.140625" style="127"/>
    <col min="17" max="17" width="10.28515625" style="127" bestFit="1" customWidth="1"/>
    <col min="18" max="16384" width="9.140625" style="127"/>
  </cols>
  <sheetData>
    <row r="1" spans="1:17">
      <c r="A1" s="394" t="s">
        <v>365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105"/>
    </row>
    <row r="2" spans="1:17">
      <c r="A2" s="395" t="s">
        <v>436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105"/>
    </row>
    <row r="3" spans="1:17">
      <c r="A3" s="396" t="s">
        <v>1</v>
      </c>
      <c r="B3" s="396"/>
      <c r="C3" s="396"/>
      <c r="D3" s="396"/>
      <c r="E3" s="396"/>
      <c r="F3" s="396" t="s">
        <v>366</v>
      </c>
      <c r="G3" s="396" t="s">
        <v>11</v>
      </c>
      <c r="H3" s="393" t="s">
        <v>273</v>
      </c>
      <c r="I3" s="393"/>
      <c r="J3" s="393"/>
      <c r="K3" s="393"/>
      <c r="L3" s="393"/>
      <c r="M3" s="393" t="s">
        <v>274</v>
      </c>
      <c r="N3" s="393" t="s">
        <v>275</v>
      </c>
      <c r="O3" s="392" t="s">
        <v>22</v>
      </c>
      <c r="P3" s="105"/>
      <c r="Q3" s="268">
        <f>33062593568-G8</f>
        <v>33011941468</v>
      </c>
    </row>
    <row r="4" spans="1:17">
      <c r="A4" s="396" t="s">
        <v>367</v>
      </c>
      <c r="B4" s="397"/>
      <c r="C4" s="397"/>
      <c r="D4" s="397"/>
      <c r="E4" s="397"/>
      <c r="F4" s="396" t="s">
        <v>368</v>
      </c>
      <c r="G4" s="396"/>
      <c r="H4" s="393" t="s">
        <v>277</v>
      </c>
      <c r="I4" s="393"/>
      <c r="J4" s="393"/>
      <c r="K4" s="393"/>
      <c r="L4" s="125" t="s">
        <v>278</v>
      </c>
      <c r="M4" s="393"/>
      <c r="N4" s="393"/>
      <c r="O4" s="392"/>
      <c r="P4" s="105"/>
    </row>
    <row r="5" spans="1:17">
      <c r="A5" s="396" t="s">
        <v>367</v>
      </c>
      <c r="B5" s="397"/>
      <c r="C5" s="397"/>
      <c r="D5" s="397"/>
      <c r="E5" s="397"/>
      <c r="F5" s="396" t="s">
        <v>368</v>
      </c>
      <c r="G5" s="396"/>
      <c r="H5" s="125" t="s">
        <v>279</v>
      </c>
      <c r="I5" s="125" t="s">
        <v>401</v>
      </c>
      <c r="J5" s="125" t="s">
        <v>281</v>
      </c>
      <c r="K5" s="125" t="s">
        <v>282</v>
      </c>
      <c r="L5" s="125" t="s">
        <v>283</v>
      </c>
      <c r="M5" s="393"/>
      <c r="N5" s="393"/>
      <c r="O5" s="392"/>
      <c r="P5" s="105"/>
    </row>
    <row r="6" spans="1:17">
      <c r="A6" s="123" t="s">
        <v>402</v>
      </c>
      <c r="B6" s="123" t="s">
        <v>403</v>
      </c>
      <c r="C6" s="123" t="s">
        <v>404</v>
      </c>
      <c r="D6" s="123" t="s">
        <v>218</v>
      </c>
      <c r="E6" s="123" t="s">
        <v>405</v>
      </c>
      <c r="F6" s="123" t="s">
        <v>406</v>
      </c>
      <c r="G6" s="123" t="s">
        <v>407</v>
      </c>
      <c r="H6" s="124" t="s">
        <v>408</v>
      </c>
      <c r="I6" s="124" t="s">
        <v>409</v>
      </c>
      <c r="J6" s="124" t="s">
        <v>410</v>
      </c>
      <c r="K6" s="124" t="s">
        <v>95</v>
      </c>
      <c r="L6" s="124" t="s">
        <v>411</v>
      </c>
      <c r="M6" s="124" t="s">
        <v>412</v>
      </c>
      <c r="N6" s="124" t="s">
        <v>413</v>
      </c>
      <c r="O6" s="123" t="s">
        <v>414</v>
      </c>
      <c r="P6" s="105"/>
    </row>
    <row r="7" spans="1:17" ht="28.5">
      <c r="A7" s="110">
        <v>4</v>
      </c>
      <c r="B7" s="111"/>
      <c r="C7" s="111"/>
      <c r="D7" s="111"/>
      <c r="E7" s="111"/>
      <c r="F7" s="112" t="s">
        <v>369</v>
      </c>
      <c r="G7" s="113"/>
      <c r="H7" s="122"/>
      <c r="I7" s="122"/>
      <c r="J7" s="122"/>
      <c r="K7" s="122"/>
      <c r="L7" s="122"/>
      <c r="M7" s="122"/>
      <c r="N7" s="122"/>
      <c r="O7" s="109"/>
      <c r="P7" s="105"/>
    </row>
    <row r="8" spans="1:17">
      <c r="A8" s="110">
        <v>4</v>
      </c>
      <c r="B8" s="110">
        <v>2</v>
      </c>
      <c r="C8" s="111"/>
      <c r="D8" s="111"/>
      <c r="E8" s="111"/>
      <c r="F8" s="114" t="s">
        <v>25</v>
      </c>
      <c r="G8" s="108">
        <f>G9+G69</f>
        <v>50652100</v>
      </c>
      <c r="H8" s="108">
        <f>H9+H69</f>
        <v>0</v>
      </c>
      <c r="I8" s="108">
        <v>0</v>
      </c>
      <c r="J8" s="108">
        <v>0</v>
      </c>
      <c r="K8" s="108">
        <v>0</v>
      </c>
      <c r="L8" s="108">
        <f>L9+L69</f>
        <v>50652100</v>
      </c>
      <c r="M8" s="108">
        <f>M9+M69</f>
        <v>0</v>
      </c>
      <c r="N8" s="108"/>
      <c r="O8" s="108">
        <f>H8+I8+J8+K8+L8+M8</f>
        <v>50652100</v>
      </c>
      <c r="P8" s="121">
        <v>0</v>
      </c>
    </row>
    <row r="9" spans="1:17" ht="42.75">
      <c r="A9" s="106" t="s">
        <v>218</v>
      </c>
      <c r="B9" s="106" t="s">
        <v>43</v>
      </c>
      <c r="C9" s="106" t="s">
        <v>26</v>
      </c>
      <c r="D9" s="111"/>
      <c r="E9" s="111"/>
      <c r="F9" s="107" t="s">
        <v>370</v>
      </c>
      <c r="G9" s="115">
        <f>G10+G18+G26+G32+G36+G45+G50+G55+G62+G65</f>
        <v>50652100</v>
      </c>
      <c r="H9" s="115">
        <f t="shared" ref="H9:N9" si="0">H10+H18+H26+H32+H36+H45+H50+H55+H62+H65</f>
        <v>0</v>
      </c>
      <c r="I9" s="115">
        <f t="shared" si="0"/>
        <v>0</v>
      </c>
      <c r="J9" s="115">
        <f t="shared" si="0"/>
        <v>0</v>
      </c>
      <c r="K9" s="115">
        <f t="shared" si="0"/>
        <v>0</v>
      </c>
      <c r="L9" s="115">
        <f t="shared" si="0"/>
        <v>50652100</v>
      </c>
      <c r="M9" s="115">
        <f t="shared" si="0"/>
        <v>0</v>
      </c>
      <c r="N9" s="115">
        <f t="shared" si="0"/>
        <v>0</v>
      </c>
      <c r="O9" s="108">
        <f>H9+I9+J9+K9+L9+M9</f>
        <v>50652100</v>
      </c>
      <c r="P9" s="121">
        <v>0</v>
      </c>
    </row>
    <row r="10" spans="1:17" ht="42.75">
      <c r="A10" s="106" t="s">
        <v>218</v>
      </c>
      <c r="B10" s="106" t="s">
        <v>43</v>
      </c>
      <c r="C10" s="106" t="s">
        <v>26</v>
      </c>
      <c r="D10" s="106" t="s">
        <v>28</v>
      </c>
      <c r="E10" s="111"/>
      <c r="F10" s="107" t="s">
        <v>29</v>
      </c>
      <c r="G10" s="115">
        <f>SUM(G11:G17)</f>
        <v>50652100</v>
      </c>
      <c r="H10" s="115">
        <v>0</v>
      </c>
      <c r="I10" s="115">
        <v>0</v>
      </c>
      <c r="J10" s="115">
        <v>0</v>
      </c>
      <c r="K10" s="115">
        <v>0</v>
      </c>
      <c r="L10" s="115">
        <f>SUM(L11:L17)</f>
        <v>50652100</v>
      </c>
      <c r="M10" s="115">
        <f>SUM(M11:M17)</f>
        <v>0</v>
      </c>
      <c r="N10" s="115">
        <v>0</v>
      </c>
      <c r="O10" s="108">
        <f>H10+I10+J10+K10+L10+M10</f>
        <v>50652100</v>
      </c>
      <c r="P10" s="121">
        <v>0</v>
      </c>
    </row>
    <row r="11" spans="1:17" ht="28.5">
      <c r="A11" s="116" t="s">
        <v>218</v>
      </c>
      <c r="B11" s="116" t="s">
        <v>43</v>
      </c>
      <c r="C11" s="116" t="s">
        <v>26</v>
      </c>
      <c r="D11" s="116" t="s">
        <v>28</v>
      </c>
      <c r="E11" s="116" t="s">
        <v>26</v>
      </c>
      <c r="F11" s="117" t="s">
        <v>371</v>
      </c>
      <c r="G11" s="118">
        <f>H11+I11+J11+K11+L11+M11</f>
        <v>24039600</v>
      </c>
      <c r="H11" s="122"/>
      <c r="I11" s="122"/>
      <c r="J11" s="122"/>
      <c r="K11" s="122"/>
      <c r="L11" s="122">
        <v>24039600</v>
      </c>
      <c r="M11" s="118"/>
      <c r="N11" s="122"/>
      <c r="O11" s="119">
        <f>H11+I11+J11+K11+L11+M11</f>
        <v>24039600</v>
      </c>
      <c r="P11" s="121">
        <v>0</v>
      </c>
    </row>
    <row r="12" spans="1:17" ht="28.5">
      <c r="A12" s="116" t="s">
        <v>218</v>
      </c>
      <c r="B12" s="116" t="s">
        <v>43</v>
      </c>
      <c r="C12" s="116" t="s">
        <v>26</v>
      </c>
      <c r="D12" s="116" t="s">
        <v>28</v>
      </c>
      <c r="E12" s="116" t="s">
        <v>43</v>
      </c>
      <c r="F12" s="117" t="s">
        <v>44</v>
      </c>
      <c r="G12" s="118">
        <f t="shared" ref="G12:G68" si="1">H12+I12+J12+K12+L12+M12</f>
        <v>5404000</v>
      </c>
      <c r="H12" s="122"/>
      <c r="I12" s="122"/>
      <c r="J12" s="122"/>
      <c r="K12" s="122"/>
      <c r="L12" s="118">
        <v>5404000</v>
      </c>
      <c r="M12" s="122"/>
      <c r="N12" s="122"/>
      <c r="O12" s="119">
        <f t="shared" ref="O12:O18" si="2">H12+I12+J12+K12+L12+M12</f>
        <v>5404000</v>
      </c>
      <c r="P12" s="121">
        <v>0</v>
      </c>
    </row>
    <row r="13" spans="1:17" ht="28.5">
      <c r="A13" s="116" t="s">
        <v>218</v>
      </c>
      <c r="B13" s="116" t="s">
        <v>43</v>
      </c>
      <c r="C13" s="116" t="s">
        <v>26</v>
      </c>
      <c r="D13" s="116" t="s">
        <v>28</v>
      </c>
      <c r="E13" s="116" t="s">
        <v>45</v>
      </c>
      <c r="F13" s="117" t="s">
        <v>372</v>
      </c>
      <c r="G13" s="118">
        <f t="shared" si="1"/>
        <v>4758100</v>
      </c>
      <c r="H13" s="122"/>
      <c r="I13" s="122"/>
      <c r="J13" s="122"/>
      <c r="K13" s="122"/>
      <c r="L13" s="118">
        <v>4758100</v>
      </c>
      <c r="M13" s="122"/>
      <c r="N13" s="122"/>
      <c r="O13" s="119">
        <f t="shared" si="2"/>
        <v>4758100</v>
      </c>
      <c r="P13" s="121">
        <v>0</v>
      </c>
    </row>
    <row r="14" spans="1:17" ht="28.5">
      <c r="A14" s="116" t="s">
        <v>218</v>
      </c>
      <c r="B14" s="116" t="s">
        <v>43</v>
      </c>
      <c r="C14" s="116" t="s">
        <v>26</v>
      </c>
      <c r="D14" s="116" t="s">
        <v>28</v>
      </c>
      <c r="E14" s="116" t="s">
        <v>47</v>
      </c>
      <c r="F14" s="117" t="s">
        <v>48</v>
      </c>
      <c r="G14" s="118">
        <f t="shared" si="1"/>
        <v>4172100</v>
      </c>
      <c r="H14" s="122"/>
      <c r="I14" s="122"/>
      <c r="J14" s="122"/>
      <c r="K14" s="122"/>
      <c r="L14" s="118">
        <v>4172100</v>
      </c>
      <c r="M14" s="122"/>
      <c r="N14" s="122"/>
      <c r="O14" s="119">
        <f t="shared" si="2"/>
        <v>4172100</v>
      </c>
      <c r="P14" s="121">
        <v>0</v>
      </c>
    </row>
    <row r="15" spans="1:17" ht="28.5">
      <c r="A15" s="116" t="s">
        <v>218</v>
      </c>
      <c r="B15" s="116" t="s">
        <v>43</v>
      </c>
      <c r="C15" s="116" t="s">
        <v>26</v>
      </c>
      <c r="D15" s="116" t="s">
        <v>28</v>
      </c>
      <c r="E15" s="116" t="s">
        <v>49</v>
      </c>
      <c r="F15" s="117" t="s">
        <v>373</v>
      </c>
      <c r="G15" s="118">
        <f t="shared" si="1"/>
        <v>4065200</v>
      </c>
      <c r="H15" s="122"/>
      <c r="I15" s="122"/>
      <c r="J15" s="122"/>
      <c r="K15" s="122"/>
      <c r="L15" s="118">
        <v>4065200</v>
      </c>
      <c r="M15" s="122"/>
      <c r="N15" s="122"/>
      <c r="O15" s="119">
        <f t="shared" si="2"/>
        <v>4065200</v>
      </c>
      <c r="P15" s="121">
        <v>0</v>
      </c>
    </row>
    <row r="16" spans="1:17" ht="42.75">
      <c r="A16" s="116" t="s">
        <v>218</v>
      </c>
      <c r="B16" s="116" t="s">
        <v>43</v>
      </c>
      <c r="C16" s="116" t="s">
        <v>26</v>
      </c>
      <c r="D16" s="116" t="s">
        <v>28</v>
      </c>
      <c r="E16" s="116" t="s">
        <v>51</v>
      </c>
      <c r="F16" s="117" t="s">
        <v>374</v>
      </c>
      <c r="G16" s="118">
        <f t="shared" si="1"/>
        <v>4015600</v>
      </c>
      <c r="H16" s="122"/>
      <c r="I16" s="122"/>
      <c r="J16" s="122"/>
      <c r="K16" s="122"/>
      <c r="L16" s="122">
        <v>4015600</v>
      </c>
      <c r="M16" s="122"/>
      <c r="N16" s="122"/>
      <c r="O16" s="119">
        <f t="shared" si="2"/>
        <v>4015600</v>
      </c>
      <c r="P16" s="121">
        <v>0</v>
      </c>
    </row>
    <row r="17" spans="1:16">
      <c r="A17" s="116" t="s">
        <v>218</v>
      </c>
      <c r="B17" s="116" t="s">
        <v>43</v>
      </c>
      <c r="C17" s="116" t="s">
        <v>26</v>
      </c>
      <c r="D17" s="116" t="s">
        <v>28</v>
      </c>
      <c r="E17" s="116" t="s">
        <v>247</v>
      </c>
      <c r="F17" s="117" t="s">
        <v>311</v>
      </c>
      <c r="G17" s="118">
        <f>H17+I17+J17+K17+L17+M17</f>
        <v>4197500</v>
      </c>
      <c r="H17" s="122"/>
      <c r="I17" s="122"/>
      <c r="J17" s="122"/>
      <c r="K17" s="122"/>
      <c r="L17" s="118">
        <v>4197500</v>
      </c>
      <c r="M17" s="122"/>
      <c r="N17" s="122"/>
      <c r="O17" s="119">
        <f t="shared" si="2"/>
        <v>4197500</v>
      </c>
      <c r="P17" s="121">
        <v>0</v>
      </c>
    </row>
    <row r="18" spans="1:16" ht="28.5">
      <c r="A18" s="110">
        <v>4</v>
      </c>
      <c r="B18" s="110">
        <v>2</v>
      </c>
      <c r="C18" s="110">
        <v>1</v>
      </c>
      <c r="D18" s="110">
        <v>2.02</v>
      </c>
      <c r="E18" s="111"/>
      <c r="F18" s="107" t="s">
        <v>54</v>
      </c>
      <c r="G18" s="108">
        <f>SUM(G19:G25)</f>
        <v>0</v>
      </c>
      <c r="H18" s="108">
        <f>SUM(H19:H25)</f>
        <v>0</v>
      </c>
      <c r="I18" s="108">
        <v>0</v>
      </c>
      <c r="J18" s="108">
        <v>0</v>
      </c>
      <c r="K18" s="108">
        <v>0</v>
      </c>
      <c r="L18" s="108">
        <f>SUM(L19:L25)</f>
        <v>0</v>
      </c>
      <c r="M18" s="108">
        <f>SUM(M19:M25)</f>
        <v>0</v>
      </c>
      <c r="N18" s="108">
        <v>0</v>
      </c>
      <c r="O18" s="108">
        <f t="shared" si="2"/>
        <v>0</v>
      </c>
      <c r="P18" s="121">
        <v>0</v>
      </c>
    </row>
    <row r="19" spans="1:16" ht="28.5">
      <c r="A19" s="116" t="s">
        <v>218</v>
      </c>
      <c r="B19" s="116" t="s">
        <v>43</v>
      </c>
      <c r="C19" s="116" t="s">
        <v>26</v>
      </c>
      <c r="D19" s="116" t="s">
        <v>53</v>
      </c>
      <c r="E19" s="116" t="s">
        <v>26</v>
      </c>
      <c r="F19" s="126" t="s">
        <v>55</v>
      </c>
      <c r="G19" s="118">
        <f t="shared" si="1"/>
        <v>0</v>
      </c>
      <c r="H19" s="118"/>
      <c r="I19" s="122"/>
      <c r="J19" s="122"/>
      <c r="K19" s="122"/>
      <c r="L19" s="122"/>
      <c r="M19" s="122"/>
      <c r="N19" s="122"/>
      <c r="O19" s="119">
        <v>4457564860</v>
      </c>
      <c r="P19" s="121">
        <v>0</v>
      </c>
    </row>
    <row r="20" spans="1:16" ht="42.75">
      <c r="A20" s="116" t="s">
        <v>218</v>
      </c>
      <c r="B20" s="116" t="s">
        <v>43</v>
      </c>
      <c r="C20" s="116" t="s">
        <v>26</v>
      </c>
      <c r="D20" s="116" t="s">
        <v>53</v>
      </c>
      <c r="E20" s="116" t="s">
        <v>45</v>
      </c>
      <c r="F20" s="117" t="s">
        <v>375</v>
      </c>
      <c r="G20" s="118">
        <f>H20+I20+J20+K20+L20+M20</f>
        <v>0</v>
      </c>
      <c r="H20" s="122"/>
      <c r="I20" s="122"/>
      <c r="J20" s="122"/>
      <c r="K20" s="122"/>
      <c r="L20" s="118"/>
      <c r="M20" s="122"/>
      <c r="N20" s="122"/>
      <c r="O20" s="119">
        <f t="shared" ref="O20:O80" si="3">H20+I20+J20+K20+L20+M20</f>
        <v>0</v>
      </c>
      <c r="P20" s="121">
        <v>0</v>
      </c>
    </row>
    <row r="21" spans="1:16" ht="28.5">
      <c r="A21" s="111">
        <v>4</v>
      </c>
      <c r="B21" s="111">
        <v>2</v>
      </c>
      <c r="C21" s="111">
        <v>1</v>
      </c>
      <c r="D21" s="111">
        <v>2.02</v>
      </c>
      <c r="E21" s="257" t="s">
        <v>47</v>
      </c>
      <c r="F21" s="117" t="s">
        <v>83</v>
      </c>
      <c r="G21" s="118">
        <f t="shared" si="1"/>
        <v>0</v>
      </c>
      <c r="H21" s="122"/>
      <c r="I21" s="122"/>
      <c r="J21" s="122"/>
      <c r="K21" s="122"/>
      <c r="L21" s="119"/>
      <c r="M21" s="122"/>
      <c r="N21" s="122"/>
      <c r="O21" s="119">
        <f t="shared" si="3"/>
        <v>0</v>
      </c>
      <c r="P21" s="121">
        <v>0</v>
      </c>
    </row>
    <row r="22" spans="1:16" ht="42.75">
      <c r="A22" s="116" t="s">
        <v>218</v>
      </c>
      <c r="B22" s="116" t="s">
        <v>43</v>
      </c>
      <c r="C22" s="116" t="s">
        <v>26</v>
      </c>
      <c r="D22" s="116" t="s">
        <v>53</v>
      </c>
      <c r="E22" s="116">
        <v>5</v>
      </c>
      <c r="F22" s="117" t="s">
        <v>376</v>
      </c>
      <c r="G22" s="118">
        <f t="shared" si="1"/>
        <v>0</v>
      </c>
      <c r="H22" s="122"/>
      <c r="I22" s="122"/>
      <c r="J22" s="122"/>
      <c r="K22" s="122"/>
      <c r="L22" s="118"/>
      <c r="M22" s="118"/>
      <c r="N22" s="122"/>
      <c r="O22" s="119">
        <f t="shared" si="3"/>
        <v>0</v>
      </c>
      <c r="P22" s="121">
        <v>0</v>
      </c>
    </row>
    <row r="23" spans="1:16" ht="28.5">
      <c r="A23" s="116" t="s">
        <v>218</v>
      </c>
      <c r="B23" s="116" t="s">
        <v>43</v>
      </c>
      <c r="C23" s="116" t="s">
        <v>26</v>
      </c>
      <c r="D23" s="116" t="s">
        <v>53</v>
      </c>
      <c r="E23" s="116">
        <v>6</v>
      </c>
      <c r="F23" s="117" t="s">
        <v>429</v>
      </c>
      <c r="G23" s="118">
        <f t="shared" si="1"/>
        <v>0</v>
      </c>
      <c r="H23" s="122"/>
      <c r="I23" s="122"/>
      <c r="J23" s="122"/>
      <c r="K23" s="122"/>
      <c r="L23" s="118"/>
      <c r="M23" s="118"/>
      <c r="N23" s="122"/>
      <c r="O23" s="119">
        <f t="shared" si="3"/>
        <v>0</v>
      </c>
      <c r="P23" s="121"/>
    </row>
    <row r="24" spans="1:16" ht="42.75">
      <c r="A24" s="116" t="s">
        <v>218</v>
      </c>
      <c r="B24" s="116" t="s">
        <v>43</v>
      </c>
      <c r="C24" s="116" t="s">
        <v>26</v>
      </c>
      <c r="D24" s="116" t="s">
        <v>53</v>
      </c>
      <c r="E24" s="116">
        <v>7</v>
      </c>
      <c r="F24" s="117" t="s">
        <v>377</v>
      </c>
      <c r="G24" s="118">
        <f t="shared" si="1"/>
        <v>0</v>
      </c>
      <c r="H24" s="122"/>
      <c r="I24" s="122"/>
      <c r="J24" s="122"/>
      <c r="K24" s="122"/>
      <c r="L24" s="118"/>
      <c r="M24" s="118"/>
      <c r="N24" s="122"/>
      <c r="O24" s="119">
        <f t="shared" si="3"/>
        <v>0</v>
      </c>
      <c r="P24" s="121">
        <v>0</v>
      </c>
    </row>
    <row r="25" spans="1:16" ht="28.5">
      <c r="A25" s="116" t="s">
        <v>218</v>
      </c>
      <c r="B25" s="116" t="s">
        <v>43</v>
      </c>
      <c r="C25" s="116" t="s">
        <v>26</v>
      </c>
      <c r="D25" s="116" t="s">
        <v>53</v>
      </c>
      <c r="E25" s="116">
        <v>8</v>
      </c>
      <c r="F25" s="117" t="s">
        <v>430</v>
      </c>
      <c r="G25" s="118">
        <f>H25+I25+J25+K25+L25+M25</f>
        <v>0</v>
      </c>
      <c r="H25" s="122"/>
      <c r="I25" s="122"/>
      <c r="J25" s="122"/>
      <c r="K25" s="122"/>
      <c r="L25" s="118"/>
      <c r="M25" s="118"/>
      <c r="N25" s="122"/>
      <c r="O25" s="119">
        <f t="shared" si="3"/>
        <v>0</v>
      </c>
      <c r="P25" s="121"/>
    </row>
    <row r="26" spans="1:16" ht="28.5">
      <c r="A26" s="106" t="s">
        <v>218</v>
      </c>
      <c r="B26" s="106" t="s">
        <v>43</v>
      </c>
      <c r="C26" s="106" t="s">
        <v>26</v>
      </c>
      <c r="D26" s="106" t="s">
        <v>84</v>
      </c>
      <c r="E26" s="111"/>
      <c r="F26" s="107" t="s">
        <v>85</v>
      </c>
      <c r="G26" s="115">
        <f>SUM(G27:G31)</f>
        <v>0</v>
      </c>
      <c r="H26" s="115">
        <v>0</v>
      </c>
      <c r="I26" s="115">
        <v>0</v>
      </c>
      <c r="J26" s="115">
        <v>0</v>
      </c>
      <c r="K26" s="115">
        <v>0</v>
      </c>
      <c r="L26" s="115">
        <v>0</v>
      </c>
      <c r="M26" s="115">
        <f>SUM(M27:M31)</f>
        <v>0</v>
      </c>
      <c r="N26" s="115"/>
      <c r="O26" s="119">
        <f t="shared" si="3"/>
        <v>0</v>
      </c>
      <c r="P26" s="121">
        <v>0</v>
      </c>
    </row>
    <row r="27" spans="1:16" ht="42.75">
      <c r="A27" s="116" t="s">
        <v>218</v>
      </c>
      <c r="B27" s="116" t="s">
        <v>43</v>
      </c>
      <c r="C27" s="116" t="s">
        <v>26</v>
      </c>
      <c r="D27" s="116" t="s">
        <v>84</v>
      </c>
      <c r="E27" s="116">
        <v>1</v>
      </c>
      <c r="F27" s="117" t="s">
        <v>432</v>
      </c>
      <c r="G27" s="118">
        <f t="shared" si="1"/>
        <v>0</v>
      </c>
      <c r="H27" s="115"/>
      <c r="I27" s="115"/>
      <c r="J27" s="115"/>
      <c r="K27" s="115"/>
      <c r="L27" s="115"/>
      <c r="M27" s="118"/>
      <c r="N27" s="115"/>
      <c r="O27" s="119">
        <f t="shared" si="3"/>
        <v>0</v>
      </c>
      <c r="P27" s="121"/>
    </row>
    <row r="28" spans="1:16" ht="28.5">
      <c r="A28" s="116" t="s">
        <v>218</v>
      </c>
      <c r="B28" s="116" t="s">
        <v>43</v>
      </c>
      <c r="C28" s="116" t="s">
        <v>26</v>
      </c>
      <c r="D28" s="116" t="s">
        <v>84</v>
      </c>
      <c r="E28" s="116">
        <v>3</v>
      </c>
      <c r="F28" s="117" t="s">
        <v>433</v>
      </c>
      <c r="G28" s="118">
        <f t="shared" si="1"/>
        <v>0</v>
      </c>
      <c r="H28" s="115"/>
      <c r="I28" s="115"/>
      <c r="J28" s="115"/>
      <c r="K28" s="115"/>
      <c r="L28" s="115"/>
      <c r="M28" s="118"/>
      <c r="N28" s="115"/>
      <c r="O28" s="119">
        <f t="shared" si="3"/>
        <v>0</v>
      </c>
      <c r="P28" s="121"/>
    </row>
    <row r="29" spans="1:16" ht="42.75">
      <c r="A29" s="116" t="s">
        <v>218</v>
      </c>
      <c r="B29" s="116" t="s">
        <v>43</v>
      </c>
      <c r="C29" s="116" t="s">
        <v>26</v>
      </c>
      <c r="D29" s="116" t="s">
        <v>84</v>
      </c>
      <c r="E29" s="116">
        <v>4</v>
      </c>
      <c r="F29" s="117" t="s">
        <v>434</v>
      </c>
      <c r="G29" s="118">
        <f t="shared" si="1"/>
        <v>0</v>
      </c>
      <c r="H29" s="115"/>
      <c r="I29" s="115"/>
      <c r="J29" s="115"/>
      <c r="K29" s="115"/>
      <c r="L29" s="115"/>
      <c r="M29" s="118"/>
      <c r="N29" s="115"/>
      <c r="O29" s="119">
        <f t="shared" si="3"/>
        <v>0</v>
      </c>
      <c r="P29" s="121"/>
    </row>
    <row r="30" spans="1:16" ht="28.5">
      <c r="A30" s="116">
        <v>4</v>
      </c>
      <c r="B30" s="116" t="s">
        <v>43</v>
      </c>
      <c r="C30" s="116" t="s">
        <v>26</v>
      </c>
      <c r="D30" s="116" t="s">
        <v>84</v>
      </c>
      <c r="E30" s="116">
        <v>5</v>
      </c>
      <c r="F30" s="117" t="s">
        <v>431</v>
      </c>
      <c r="G30" s="118">
        <f t="shared" si="1"/>
        <v>0</v>
      </c>
      <c r="H30" s="122"/>
      <c r="I30" s="122"/>
      <c r="J30" s="122"/>
      <c r="K30" s="122"/>
      <c r="L30" s="122"/>
      <c r="M30" s="118"/>
      <c r="N30" s="118"/>
      <c r="O30" s="119">
        <f t="shared" si="3"/>
        <v>0</v>
      </c>
      <c r="P30" s="121">
        <v>0</v>
      </c>
    </row>
    <row r="31" spans="1:16" ht="28.5">
      <c r="A31" s="116" t="s">
        <v>218</v>
      </c>
      <c r="B31" s="116" t="s">
        <v>43</v>
      </c>
      <c r="C31" s="116" t="s">
        <v>26</v>
      </c>
      <c r="D31" s="116" t="s">
        <v>84</v>
      </c>
      <c r="E31" s="116">
        <v>6</v>
      </c>
      <c r="F31" s="117" t="s">
        <v>89</v>
      </c>
      <c r="G31" s="118">
        <f t="shared" si="1"/>
        <v>0</v>
      </c>
      <c r="H31" s="122"/>
      <c r="I31" s="122"/>
      <c r="J31" s="122"/>
      <c r="K31" s="122"/>
      <c r="L31" s="122"/>
      <c r="M31" s="118"/>
      <c r="N31" s="118"/>
      <c r="O31" s="119">
        <f t="shared" si="3"/>
        <v>0</v>
      </c>
      <c r="P31" s="121">
        <v>0</v>
      </c>
    </row>
    <row r="32" spans="1:16" ht="28.5">
      <c r="A32" s="110">
        <v>4</v>
      </c>
      <c r="B32" s="110">
        <v>2</v>
      </c>
      <c r="C32" s="110">
        <v>1</v>
      </c>
      <c r="D32" s="110">
        <v>2.0499999999999998</v>
      </c>
      <c r="E32" s="111"/>
      <c r="F32" s="107" t="s">
        <v>93</v>
      </c>
      <c r="G32" s="115">
        <f>SUM(G33:G35)</f>
        <v>0</v>
      </c>
      <c r="H32" s="108">
        <v>0</v>
      </c>
      <c r="I32" s="108">
        <v>0</v>
      </c>
      <c r="J32" s="108">
        <v>0</v>
      </c>
      <c r="K32" s="108">
        <v>0</v>
      </c>
      <c r="L32" s="108">
        <v>0</v>
      </c>
      <c r="M32" s="108">
        <f>SUM(M33:M35)</f>
        <v>0</v>
      </c>
      <c r="N32" s="108"/>
      <c r="O32" s="108">
        <f t="shared" si="3"/>
        <v>0</v>
      </c>
      <c r="P32" s="121">
        <v>0</v>
      </c>
    </row>
    <row r="33" spans="1:16" ht="28.5">
      <c r="A33" s="116" t="s">
        <v>218</v>
      </c>
      <c r="B33" s="116" t="s">
        <v>43</v>
      </c>
      <c r="C33" s="116" t="s">
        <v>26</v>
      </c>
      <c r="D33" s="116" t="s">
        <v>92</v>
      </c>
      <c r="E33" s="116" t="s">
        <v>43</v>
      </c>
      <c r="F33" s="117" t="s">
        <v>378</v>
      </c>
      <c r="G33" s="118">
        <f t="shared" si="1"/>
        <v>0</v>
      </c>
      <c r="H33" s="122"/>
      <c r="I33" s="122"/>
      <c r="J33" s="122"/>
      <c r="K33" s="122"/>
      <c r="L33" s="122"/>
      <c r="M33" s="118"/>
      <c r="N33" s="122"/>
      <c r="O33" s="119">
        <f t="shared" si="3"/>
        <v>0</v>
      </c>
      <c r="P33" s="121">
        <v>0</v>
      </c>
    </row>
    <row r="34" spans="1:16" ht="28.5">
      <c r="A34" s="116" t="s">
        <v>218</v>
      </c>
      <c r="B34" s="116" t="s">
        <v>43</v>
      </c>
      <c r="C34" s="116" t="s">
        <v>26</v>
      </c>
      <c r="D34" s="116" t="s">
        <v>92</v>
      </c>
      <c r="E34" s="116" t="s">
        <v>49</v>
      </c>
      <c r="F34" s="117" t="s">
        <v>379</v>
      </c>
      <c r="G34" s="118">
        <f t="shared" si="1"/>
        <v>0</v>
      </c>
      <c r="H34" s="122"/>
      <c r="I34" s="122"/>
      <c r="J34" s="122"/>
      <c r="K34" s="122"/>
      <c r="L34" s="122"/>
      <c r="M34" s="122"/>
      <c r="N34" s="118"/>
      <c r="O34" s="119">
        <f t="shared" si="3"/>
        <v>0</v>
      </c>
      <c r="P34" s="121">
        <v>0</v>
      </c>
    </row>
    <row r="35" spans="1:16" ht="28.5">
      <c r="A35" s="116" t="s">
        <v>218</v>
      </c>
      <c r="B35" s="116" t="s">
        <v>43</v>
      </c>
      <c r="C35" s="116" t="s">
        <v>26</v>
      </c>
      <c r="D35" s="116" t="s">
        <v>92</v>
      </c>
      <c r="E35" s="116" t="s">
        <v>95</v>
      </c>
      <c r="F35" s="117" t="s">
        <v>380</v>
      </c>
      <c r="G35" s="118">
        <f t="shared" si="1"/>
        <v>0</v>
      </c>
      <c r="H35" s="122"/>
      <c r="I35" s="122"/>
      <c r="J35" s="122"/>
      <c r="K35" s="122"/>
      <c r="L35" s="122"/>
      <c r="M35" s="118"/>
      <c r="N35" s="122"/>
      <c r="O35" s="119">
        <f t="shared" si="3"/>
        <v>0</v>
      </c>
      <c r="P35" s="121">
        <v>0</v>
      </c>
    </row>
    <row r="36" spans="1:16" ht="28.5">
      <c r="A36" s="110">
        <v>4</v>
      </c>
      <c r="B36" s="110">
        <v>2</v>
      </c>
      <c r="C36" s="110">
        <v>1</v>
      </c>
      <c r="D36" s="110">
        <v>2.06</v>
      </c>
      <c r="E36" s="111"/>
      <c r="F36" s="107" t="s">
        <v>102</v>
      </c>
      <c r="G36" s="115">
        <f>SUM(G37:G44)</f>
        <v>0</v>
      </c>
      <c r="H36" s="115">
        <f t="shared" ref="H36:N36" si="4">SUM(H37:H44)</f>
        <v>0</v>
      </c>
      <c r="I36" s="115">
        <f t="shared" si="4"/>
        <v>0</v>
      </c>
      <c r="J36" s="115">
        <f t="shared" si="4"/>
        <v>0</v>
      </c>
      <c r="K36" s="115">
        <f t="shared" si="4"/>
        <v>0</v>
      </c>
      <c r="L36" s="115">
        <f>SUM(L37:L44)</f>
        <v>0</v>
      </c>
      <c r="M36" s="115">
        <f>SUM(M37:M44)</f>
        <v>0</v>
      </c>
      <c r="N36" s="115">
        <f t="shared" si="4"/>
        <v>0</v>
      </c>
      <c r="O36" s="108">
        <f t="shared" si="3"/>
        <v>0</v>
      </c>
      <c r="P36" s="121">
        <v>0</v>
      </c>
    </row>
    <row r="37" spans="1:16" ht="42.75">
      <c r="A37" s="116" t="s">
        <v>218</v>
      </c>
      <c r="B37" s="116" t="s">
        <v>43</v>
      </c>
      <c r="C37" s="116" t="s">
        <v>26</v>
      </c>
      <c r="D37" s="116" t="s">
        <v>101</v>
      </c>
      <c r="E37" s="116" t="s">
        <v>26</v>
      </c>
      <c r="F37" s="117" t="s">
        <v>381</v>
      </c>
      <c r="G37" s="118">
        <f t="shared" si="1"/>
        <v>0</v>
      </c>
      <c r="H37" s="122"/>
      <c r="I37" s="122"/>
      <c r="J37" s="122"/>
      <c r="K37" s="122"/>
      <c r="L37" s="118"/>
      <c r="M37" s="118"/>
      <c r="N37" s="122"/>
      <c r="O37" s="119">
        <f t="shared" si="3"/>
        <v>0</v>
      </c>
      <c r="P37" s="121">
        <v>0</v>
      </c>
    </row>
    <row r="38" spans="1:16" ht="28.5">
      <c r="A38" s="116" t="s">
        <v>218</v>
      </c>
      <c r="B38" s="116" t="s">
        <v>43</v>
      </c>
      <c r="C38" s="116" t="s">
        <v>26</v>
      </c>
      <c r="D38" s="116" t="s">
        <v>101</v>
      </c>
      <c r="E38" s="116" t="s">
        <v>43</v>
      </c>
      <c r="F38" s="117" t="s">
        <v>106</v>
      </c>
      <c r="G38" s="118">
        <f t="shared" si="1"/>
        <v>0</v>
      </c>
      <c r="H38" s="122"/>
      <c r="I38" s="122"/>
      <c r="J38" s="122"/>
      <c r="K38" s="122"/>
      <c r="L38" s="118"/>
      <c r="M38" s="118"/>
      <c r="N38" s="122"/>
      <c r="O38" s="119">
        <f t="shared" si="3"/>
        <v>0</v>
      </c>
      <c r="P38" s="121">
        <v>0</v>
      </c>
    </row>
    <row r="39" spans="1:16" ht="28.5">
      <c r="A39" s="116" t="s">
        <v>218</v>
      </c>
      <c r="B39" s="116" t="s">
        <v>43</v>
      </c>
      <c r="C39" s="116" t="s">
        <v>26</v>
      </c>
      <c r="D39" s="116" t="s">
        <v>101</v>
      </c>
      <c r="E39" s="259" t="s">
        <v>45</v>
      </c>
      <c r="F39" s="117" t="s">
        <v>325</v>
      </c>
      <c r="G39" s="118">
        <f t="shared" si="1"/>
        <v>0</v>
      </c>
      <c r="H39" s="122"/>
      <c r="I39" s="122"/>
      <c r="J39" s="122"/>
      <c r="K39" s="122"/>
      <c r="L39" s="118"/>
      <c r="M39" s="118"/>
      <c r="N39" s="122"/>
      <c r="O39" s="119">
        <f>H39+I39+J39+K39+L39+M39</f>
        <v>0</v>
      </c>
      <c r="P39" s="121">
        <v>0</v>
      </c>
    </row>
    <row r="40" spans="1:16" ht="18" customHeight="1">
      <c r="A40" s="116" t="s">
        <v>218</v>
      </c>
      <c r="B40" s="116" t="s">
        <v>43</v>
      </c>
      <c r="C40" s="116" t="s">
        <v>26</v>
      </c>
      <c r="D40" s="116" t="s">
        <v>101</v>
      </c>
      <c r="E40" s="259" t="s">
        <v>47</v>
      </c>
      <c r="F40" s="117" t="s">
        <v>435</v>
      </c>
      <c r="G40" s="118">
        <f t="shared" si="1"/>
        <v>0</v>
      </c>
      <c r="H40" s="122"/>
      <c r="I40" s="122"/>
      <c r="J40" s="122"/>
      <c r="K40" s="122"/>
      <c r="L40" s="118"/>
      <c r="M40" s="118"/>
      <c r="N40" s="122"/>
      <c r="O40" s="119"/>
      <c r="P40" s="121"/>
    </row>
    <row r="41" spans="1:16" ht="28.5">
      <c r="A41" s="116" t="s">
        <v>218</v>
      </c>
      <c r="B41" s="116" t="s">
        <v>43</v>
      </c>
      <c r="C41" s="116" t="s">
        <v>26</v>
      </c>
      <c r="D41" s="116" t="s">
        <v>101</v>
      </c>
      <c r="E41" s="116" t="s">
        <v>49</v>
      </c>
      <c r="F41" s="117" t="s">
        <v>114</v>
      </c>
      <c r="G41" s="118">
        <f t="shared" si="1"/>
        <v>0</v>
      </c>
      <c r="H41" s="122"/>
      <c r="I41" s="122"/>
      <c r="J41" s="122"/>
      <c r="K41" s="122"/>
      <c r="L41" s="118"/>
      <c r="M41" s="118"/>
      <c r="N41" s="122"/>
      <c r="O41" s="119">
        <f t="shared" si="3"/>
        <v>0</v>
      </c>
      <c r="P41" s="121">
        <v>0</v>
      </c>
    </row>
    <row r="42" spans="1:16" ht="28.5">
      <c r="A42" s="111">
        <v>4</v>
      </c>
      <c r="B42" s="111">
        <v>2</v>
      </c>
      <c r="C42" s="111">
        <v>1</v>
      </c>
      <c r="D42" s="111">
        <v>2.06</v>
      </c>
      <c r="E42" s="257" t="s">
        <v>51</v>
      </c>
      <c r="F42" s="117" t="s">
        <v>382</v>
      </c>
      <c r="G42" s="118">
        <f t="shared" si="1"/>
        <v>0</v>
      </c>
      <c r="H42" s="122"/>
      <c r="I42" s="122"/>
      <c r="J42" s="122"/>
      <c r="K42" s="122"/>
      <c r="L42" s="119"/>
      <c r="M42" s="119"/>
      <c r="N42" s="122"/>
      <c r="O42" s="119">
        <f t="shared" si="3"/>
        <v>0</v>
      </c>
      <c r="P42" s="121">
        <v>0</v>
      </c>
    </row>
    <row r="43" spans="1:16">
      <c r="A43" s="116" t="s">
        <v>218</v>
      </c>
      <c r="B43" s="116" t="s">
        <v>43</v>
      </c>
      <c r="C43" s="116" t="s">
        <v>26</v>
      </c>
      <c r="D43" s="116" t="s">
        <v>101</v>
      </c>
      <c r="E43" s="116" t="s">
        <v>118</v>
      </c>
      <c r="F43" s="117" t="s">
        <v>119</v>
      </c>
      <c r="G43" s="118">
        <f t="shared" si="1"/>
        <v>0</v>
      </c>
      <c r="H43" s="122"/>
      <c r="I43" s="122"/>
      <c r="J43" s="122"/>
      <c r="K43" s="122"/>
      <c r="L43" s="122"/>
      <c r="M43" s="118"/>
      <c r="N43" s="122"/>
      <c r="O43" s="119">
        <f t="shared" si="3"/>
        <v>0</v>
      </c>
      <c r="P43" s="121">
        <v>0</v>
      </c>
    </row>
    <row r="44" spans="1:16" ht="28.5">
      <c r="A44" s="116" t="s">
        <v>218</v>
      </c>
      <c r="B44" s="116" t="s">
        <v>43</v>
      </c>
      <c r="C44" s="116" t="s">
        <v>26</v>
      </c>
      <c r="D44" s="116" t="s">
        <v>101</v>
      </c>
      <c r="E44" s="116" t="s">
        <v>120</v>
      </c>
      <c r="F44" s="258" t="s">
        <v>383</v>
      </c>
      <c r="G44" s="118">
        <f t="shared" si="1"/>
        <v>0</v>
      </c>
      <c r="H44" s="122"/>
      <c r="I44" s="122"/>
      <c r="J44" s="122"/>
      <c r="K44" s="122"/>
      <c r="L44" s="122"/>
      <c r="M44" s="118"/>
      <c r="N44" s="122"/>
      <c r="O44" s="119">
        <f>H44+I44+J44+K44+L44+M44</f>
        <v>0</v>
      </c>
      <c r="P44" s="121">
        <v>0</v>
      </c>
    </row>
    <row r="45" spans="1:16" ht="42.75">
      <c r="A45" s="106" t="s">
        <v>218</v>
      </c>
      <c r="B45" s="106" t="s">
        <v>43</v>
      </c>
      <c r="C45" s="106" t="s">
        <v>26</v>
      </c>
      <c r="D45" s="106" t="s">
        <v>122</v>
      </c>
      <c r="E45" s="111"/>
      <c r="F45" s="107" t="s">
        <v>384</v>
      </c>
      <c r="G45" s="115">
        <f>SUM(G46:G49)</f>
        <v>0</v>
      </c>
      <c r="H45" s="115">
        <v>0</v>
      </c>
      <c r="I45" s="115">
        <v>0</v>
      </c>
      <c r="J45" s="115">
        <v>0</v>
      </c>
      <c r="K45" s="115">
        <v>0</v>
      </c>
      <c r="L45" s="115">
        <v>0</v>
      </c>
      <c r="M45" s="115">
        <f>SUM(M46:M49)</f>
        <v>0</v>
      </c>
      <c r="N45" s="115">
        <v>0</v>
      </c>
      <c r="O45" s="108">
        <f t="shared" si="3"/>
        <v>0</v>
      </c>
      <c r="P45" s="121">
        <v>0</v>
      </c>
    </row>
    <row r="46" spans="1:16" ht="28.5">
      <c r="A46" s="116" t="s">
        <v>218</v>
      </c>
      <c r="B46" s="116" t="s">
        <v>43</v>
      </c>
      <c r="C46" s="116" t="s">
        <v>26</v>
      </c>
      <c r="D46" s="116" t="s">
        <v>122</v>
      </c>
      <c r="E46" s="116" t="s">
        <v>43</v>
      </c>
      <c r="F46" s="117" t="s">
        <v>385</v>
      </c>
      <c r="G46" s="118">
        <f t="shared" si="1"/>
        <v>0</v>
      </c>
      <c r="H46" s="122"/>
      <c r="I46" s="122"/>
      <c r="J46" s="122"/>
      <c r="K46" s="122"/>
      <c r="L46" s="122"/>
      <c r="M46" s="118"/>
      <c r="N46" s="122"/>
      <c r="O46" s="119">
        <f t="shared" si="3"/>
        <v>0</v>
      </c>
      <c r="P46" s="121">
        <v>0</v>
      </c>
    </row>
    <row r="47" spans="1:16" ht="26.25" customHeight="1">
      <c r="A47" s="116">
        <v>4</v>
      </c>
      <c r="B47" s="116" t="s">
        <v>43</v>
      </c>
      <c r="C47" s="116" t="s">
        <v>26</v>
      </c>
      <c r="D47" s="116" t="s">
        <v>122</v>
      </c>
      <c r="E47" s="116">
        <v>5</v>
      </c>
      <c r="F47" s="117" t="s">
        <v>437</v>
      </c>
      <c r="G47" s="118">
        <f t="shared" si="1"/>
        <v>0</v>
      </c>
      <c r="H47" s="122"/>
      <c r="I47" s="122"/>
      <c r="J47" s="122"/>
      <c r="K47" s="122"/>
      <c r="L47" s="122"/>
      <c r="M47" s="118"/>
      <c r="N47" s="122"/>
      <c r="O47" s="119">
        <f t="shared" si="3"/>
        <v>0</v>
      </c>
      <c r="P47" s="121">
        <v>0</v>
      </c>
    </row>
    <row r="48" spans="1:16" ht="28.5">
      <c r="A48" s="116" t="s">
        <v>218</v>
      </c>
      <c r="B48" s="116" t="s">
        <v>43</v>
      </c>
      <c r="C48" s="116" t="s">
        <v>26</v>
      </c>
      <c r="D48" s="116" t="s">
        <v>122</v>
      </c>
      <c r="E48" s="259" t="s">
        <v>51</v>
      </c>
      <c r="F48" s="117" t="s">
        <v>326</v>
      </c>
      <c r="G48" s="118">
        <f t="shared" si="1"/>
        <v>0</v>
      </c>
      <c r="H48" s="122"/>
      <c r="I48" s="122"/>
      <c r="J48" s="122"/>
      <c r="K48" s="122"/>
      <c r="L48" s="122"/>
      <c r="M48" s="118"/>
      <c r="N48" s="122"/>
      <c r="O48" s="119">
        <f t="shared" si="3"/>
        <v>0</v>
      </c>
      <c r="P48" s="121"/>
    </row>
    <row r="49" spans="1:16" ht="42.75">
      <c r="A49" s="116" t="s">
        <v>218</v>
      </c>
      <c r="B49" s="116" t="s">
        <v>43</v>
      </c>
      <c r="C49" s="116" t="s">
        <v>26</v>
      </c>
      <c r="D49" s="116" t="s">
        <v>122</v>
      </c>
      <c r="E49" s="116">
        <v>11</v>
      </c>
      <c r="F49" s="117" t="s">
        <v>438</v>
      </c>
      <c r="G49" s="118">
        <f t="shared" si="1"/>
        <v>0</v>
      </c>
      <c r="H49" s="122"/>
      <c r="I49" s="122"/>
      <c r="J49" s="122"/>
      <c r="K49" s="122"/>
      <c r="L49" s="122"/>
      <c r="M49" s="118"/>
      <c r="N49" s="122"/>
      <c r="O49" s="119">
        <f t="shared" si="3"/>
        <v>0</v>
      </c>
      <c r="P49" s="121"/>
    </row>
    <row r="50" spans="1:16" ht="28.5">
      <c r="A50" s="106" t="s">
        <v>218</v>
      </c>
      <c r="B50" s="106" t="s">
        <v>43</v>
      </c>
      <c r="C50" s="106" t="s">
        <v>26</v>
      </c>
      <c r="D50" s="106" t="s">
        <v>131</v>
      </c>
      <c r="E50" s="111"/>
      <c r="F50" s="107" t="s">
        <v>386</v>
      </c>
      <c r="G50" s="115">
        <f>SUM(G51:G54)</f>
        <v>0</v>
      </c>
      <c r="H50" s="115">
        <f>SUM(H51:H54)</f>
        <v>0</v>
      </c>
      <c r="I50" s="115">
        <v>0</v>
      </c>
      <c r="J50" s="115">
        <v>0</v>
      </c>
      <c r="K50" s="115">
        <v>0</v>
      </c>
      <c r="L50" s="115">
        <f>SUM(L51:L54)</f>
        <v>0</v>
      </c>
      <c r="M50" s="115">
        <f>SUM(M51:M54)</f>
        <v>0</v>
      </c>
      <c r="N50" s="115">
        <f>SUM(N51:N54)</f>
        <v>0</v>
      </c>
      <c r="O50" s="108">
        <f t="shared" si="3"/>
        <v>0</v>
      </c>
      <c r="P50" s="121">
        <v>0</v>
      </c>
    </row>
    <row r="51" spans="1:16" ht="18.75" customHeight="1">
      <c r="A51" s="116" t="s">
        <v>218</v>
      </c>
      <c r="B51" s="116" t="s">
        <v>43</v>
      </c>
      <c r="C51" s="116" t="s">
        <v>26</v>
      </c>
      <c r="D51" s="116" t="s">
        <v>131</v>
      </c>
      <c r="E51" s="116" t="s">
        <v>26</v>
      </c>
      <c r="F51" s="126" t="s">
        <v>133</v>
      </c>
      <c r="G51" s="118">
        <f t="shared" si="1"/>
        <v>0</v>
      </c>
      <c r="H51" s="122"/>
      <c r="I51" s="122"/>
      <c r="J51" s="122"/>
      <c r="K51" s="122"/>
      <c r="L51" s="122"/>
      <c r="M51" s="118"/>
      <c r="N51" s="122"/>
      <c r="O51" s="119">
        <f t="shared" si="3"/>
        <v>0</v>
      </c>
      <c r="P51" s="121">
        <v>0</v>
      </c>
    </row>
    <row r="52" spans="1:16" ht="28.5">
      <c r="A52" s="116" t="s">
        <v>218</v>
      </c>
      <c r="B52" s="116" t="s">
        <v>43</v>
      </c>
      <c r="C52" s="116" t="s">
        <v>26</v>
      </c>
      <c r="D52" s="116" t="s">
        <v>131</v>
      </c>
      <c r="E52" s="116" t="s">
        <v>43</v>
      </c>
      <c r="F52" s="117" t="s">
        <v>136</v>
      </c>
      <c r="G52" s="118">
        <f t="shared" si="1"/>
        <v>0</v>
      </c>
      <c r="H52" s="118"/>
      <c r="I52" s="122"/>
      <c r="J52" s="122"/>
      <c r="K52" s="122"/>
      <c r="L52" s="122"/>
      <c r="M52" s="122"/>
      <c r="N52" s="122"/>
      <c r="O52" s="119">
        <f t="shared" si="3"/>
        <v>0</v>
      </c>
      <c r="P52" s="121">
        <v>0</v>
      </c>
    </row>
    <row r="53" spans="1:16" ht="28.5">
      <c r="A53" s="116" t="s">
        <v>218</v>
      </c>
      <c r="B53" s="116" t="s">
        <v>43</v>
      </c>
      <c r="C53" s="116" t="s">
        <v>26</v>
      </c>
      <c r="D53" s="116" t="s">
        <v>131</v>
      </c>
      <c r="E53" s="116" t="s">
        <v>45</v>
      </c>
      <c r="F53" s="117" t="s">
        <v>387</v>
      </c>
      <c r="G53" s="118">
        <f t="shared" si="1"/>
        <v>0</v>
      </c>
      <c r="H53" s="122"/>
      <c r="I53" s="122"/>
      <c r="J53" s="122"/>
      <c r="K53" s="122"/>
      <c r="L53" s="122"/>
      <c r="M53" s="118"/>
      <c r="N53" s="122"/>
      <c r="O53" s="119">
        <f t="shared" si="3"/>
        <v>0</v>
      </c>
      <c r="P53" s="121">
        <v>0</v>
      </c>
    </row>
    <row r="54" spans="1:16" ht="28.5">
      <c r="A54" s="116" t="s">
        <v>218</v>
      </c>
      <c r="B54" s="116" t="s">
        <v>43</v>
      </c>
      <c r="C54" s="116" t="s">
        <v>26</v>
      </c>
      <c r="D54" s="116" t="s">
        <v>131</v>
      </c>
      <c r="E54" s="116" t="s">
        <v>47</v>
      </c>
      <c r="F54" s="117" t="s">
        <v>147</v>
      </c>
      <c r="G54" s="118">
        <f t="shared" si="1"/>
        <v>0</v>
      </c>
      <c r="H54" s="122"/>
      <c r="I54" s="122"/>
      <c r="J54" s="122"/>
      <c r="K54" s="122"/>
      <c r="L54" s="118"/>
      <c r="M54" s="122"/>
      <c r="N54" s="122"/>
      <c r="O54" s="119">
        <f t="shared" si="3"/>
        <v>0</v>
      </c>
      <c r="P54" s="121">
        <v>0</v>
      </c>
    </row>
    <row r="55" spans="1:16" ht="42.75">
      <c r="A55" s="106" t="s">
        <v>218</v>
      </c>
      <c r="B55" s="106" t="s">
        <v>43</v>
      </c>
      <c r="C55" s="106" t="s">
        <v>26</v>
      </c>
      <c r="D55" s="106" t="s">
        <v>148</v>
      </c>
      <c r="E55" s="111"/>
      <c r="F55" s="107" t="s">
        <v>388</v>
      </c>
      <c r="G55" s="115">
        <f>SUM(G56:G61)</f>
        <v>0</v>
      </c>
      <c r="H55" s="115">
        <v>0</v>
      </c>
      <c r="I55" s="115">
        <v>0</v>
      </c>
      <c r="J55" s="115">
        <v>0</v>
      </c>
      <c r="K55" s="115">
        <v>0</v>
      </c>
      <c r="L55" s="115">
        <f>SUM(L56:L61)</f>
        <v>0</v>
      </c>
      <c r="M55" s="115">
        <f>SUM(M56:M61)</f>
        <v>0</v>
      </c>
      <c r="N55" s="115">
        <v>0</v>
      </c>
      <c r="O55" s="119">
        <f t="shared" si="3"/>
        <v>0</v>
      </c>
      <c r="P55" s="121">
        <v>0</v>
      </c>
    </row>
    <row r="56" spans="1:16" ht="57">
      <c r="A56" s="116" t="s">
        <v>218</v>
      </c>
      <c r="B56" s="116" t="s">
        <v>43</v>
      </c>
      <c r="C56" s="116" t="s">
        <v>26</v>
      </c>
      <c r="D56" s="116" t="s">
        <v>148</v>
      </c>
      <c r="E56" s="116" t="s">
        <v>26</v>
      </c>
      <c r="F56" s="117" t="s">
        <v>389</v>
      </c>
      <c r="G56" s="118">
        <f t="shared" si="1"/>
        <v>0</v>
      </c>
      <c r="H56" s="122"/>
      <c r="I56" s="122"/>
      <c r="J56" s="122"/>
      <c r="K56" s="122"/>
      <c r="L56" s="122"/>
      <c r="M56" s="118"/>
      <c r="N56" s="122"/>
      <c r="O56" s="119">
        <f t="shared" si="3"/>
        <v>0</v>
      </c>
      <c r="P56" s="121">
        <v>0</v>
      </c>
    </row>
    <row r="57" spans="1:16" ht="57">
      <c r="A57" s="116" t="s">
        <v>218</v>
      </c>
      <c r="B57" s="116" t="s">
        <v>43</v>
      </c>
      <c r="C57" s="116" t="s">
        <v>26</v>
      </c>
      <c r="D57" s="116" t="s">
        <v>148</v>
      </c>
      <c r="E57" s="116" t="s">
        <v>43</v>
      </c>
      <c r="F57" s="117" t="s">
        <v>155</v>
      </c>
      <c r="G57" s="118">
        <f t="shared" si="1"/>
        <v>0</v>
      </c>
      <c r="H57" s="122"/>
      <c r="I57" s="122"/>
      <c r="J57" s="122"/>
      <c r="K57" s="122"/>
      <c r="L57" s="122"/>
      <c r="M57" s="118"/>
      <c r="N57" s="122"/>
      <c r="O57" s="119">
        <f t="shared" si="3"/>
        <v>0</v>
      </c>
      <c r="P57" s="121">
        <v>0</v>
      </c>
    </row>
    <row r="58" spans="1:16" ht="28.5">
      <c r="A58" s="111">
        <v>4</v>
      </c>
      <c r="B58" s="111">
        <v>2</v>
      </c>
      <c r="C58" s="111">
        <v>1</v>
      </c>
      <c r="D58" s="111">
        <v>2.09</v>
      </c>
      <c r="E58" s="111">
        <v>6</v>
      </c>
      <c r="F58" s="117" t="s">
        <v>157</v>
      </c>
      <c r="G58" s="118">
        <f t="shared" si="1"/>
        <v>0</v>
      </c>
      <c r="H58" s="122"/>
      <c r="I58" s="122"/>
      <c r="J58" s="122"/>
      <c r="K58" s="122"/>
      <c r="L58" s="122"/>
      <c r="M58" s="119"/>
      <c r="N58" s="122"/>
      <c r="O58" s="119">
        <f t="shared" si="3"/>
        <v>0</v>
      </c>
      <c r="P58" s="121">
        <v>0</v>
      </c>
    </row>
    <row r="59" spans="1:16" ht="21" customHeight="1">
      <c r="A59" s="116" t="s">
        <v>218</v>
      </c>
      <c r="B59" s="116" t="s">
        <v>43</v>
      </c>
      <c r="C59" s="116" t="s">
        <v>26</v>
      </c>
      <c r="D59" s="116" t="s">
        <v>148</v>
      </c>
      <c r="E59" s="116" t="s">
        <v>118</v>
      </c>
      <c r="F59" s="117" t="s">
        <v>390</v>
      </c>
      <c r="G59" s="118">
        <f t="shared" si="1"/>
        <v>0</v>
      </c>
      <c r="H59" s="122"/>
      <c r="I59" s="122"/>
      <c r="J59" s="122"/>
      <c r="K59" s="122"/>
      <c r="L59" s="122"/>
      <c r="M59" s="118"/>
      <c r="N59" s="122"/>
      <c r="O59" s="119">
        <f t="shared" si="3"/>
        <v>0</v>
      </c>
      <c r="P59" s="121">
        <v>0</v>
      </c>
    </row>
    <row r="60" spans="1:16" ht="28.5">
      <c r="A60" s="116" t="s">
        <v>218</v>
      </c>
      <c r="B60" s="116" t="s">
        <v>43</v>
      </c>
      <c r="C60" s="116" t="s">
        <v>26</v>
      </c>
      <c r="D60" s="116" t="s">
        <v>148</v>
      </c>
      <c r="E60" s="116" t="s">
        <v>120</v>
      </c>
      <c r="F60" s="117" t="s">
        <v>391</v>
      </c>
      <c r="G60" s="118">
        <f t="shared" si="1"/>
        <v>0</v>
      </c>
      <c r="H60" s="122"/>
      <c r="I60" s="122"/>
      <c r="J60" s="122"/>
      <c r="K60" s="122"/>
      <c r="L60" s="122"/>
      <c r="M60" s="118"/>
      <c r="N60" s="122"/>
      <c r="O60" s="119">
        <f t="shared" si="3"/>
        <v>0</v>
      </c>
      <c r="P60" s="121">
        <v>0</v>
      </c>
    </row>
    <row r="61" spans="1:16" ht="42.75">
      <c r="A61" s="116" t="s">
        <v>218</v>
      </c>
      <c r="B61" s="116" t="s">
        <v>43</v>
      </c>
      <c r="C61" s="116" t="s">
        <v>26</v>
      </c>
      <c r="D61" s="116" t="s">
        <v>148</v>
      </c>
      <c r="E61" s="116" t="s">
        <v>410</v>
      </c>
      <c r="F61" s="117" t="s">
        <v>392</v>
      </c>
      <c r="G61" s="118">
        <f t="shared" si="1"/>
        <v>0</v>
      </c>
      <c r="H61" s="122"/>
      <c r="I61" s="122"/>
      <c r="J61" s="122"/>
      <c r="K61" s="122"/>
      <c r="L61" s="122"/>
      <c r="M61" s="118"/>
      <c r="N61" s="122"/>
      <c r="O61" s="119">
        <f t="shared" si="3"/>
        <v>0</v>
      </c>
      <c r="P61" s="121">
        <v>0</v>
      </c>
    </row>
    <row r="62" spans="1:16">
      <c r="A62" s="110">
        <v>4</v>
      </c>
      <c r="B62" s="110">
        <v>2</v>
      </c>
      <c r="C62" s="110">
        <v>1</v>
      </c>
      <c r="D62" s="110">
        <v>2.15</v>
      </c>
      <c r="E62" s="111"/>
      <c r="F62" s="114" t="s">
        <v>168</v>
      </c>
      <c r="G62" s="108">
        <f>SUM(G63:G64)</f>
        <v>0</v>
      </c>
      <c r="H62" s="108">
        <f>SUM(H63:H64)</f>
        <v>0</v>
      </c>
      <c r="I62" s="108">
        <v>0</v>
      </c>
      <c r="J62" s="108">
        <v>0</v>
      </c>
      <c r="K62" s="108">
        <v>0</v>
      </c>
      <c r="L62" s="108">
        <f>SUM(L63:L64)</f>
        <v>0</v>
      </c>
      <c r="M62" s="108">
        <f>SUM(M63:M64)</f>
        <v>0</v>
      </c>
      <c r="N62" s="108"/>
      <c r="O62" s="108">
        <f>H62+I62+J62+K62+L62+M62</f>
        <v>0</v>
      </c>
      <c r="P62" s="121">
        <v>0</v>
      </c>
    </row>
    <row r="63" spans="1:16" ht="28.5">
      <c r="A63" s="116">
        <v>4</v>
      </c>
      <c r="B63" s="116" t="s">
        <v>43</v>
      </c>
      <c r="C63" s="116" t="s">
        <v>26</v>
      </c>
      <c r="D63" s="116" t="s">
        <v>167</v>
      </c>
      <c r="E63" s="116" t="s">
        <v>26</v>
      </c>
      <c r="F63" s="126" t="s">
        <v>169</v>
      </c>
      <c r="G63" s="118">
        <f t="shared" si="1"/>
        <v>0</v>
      </c>
      <c r="H63" s="122"/>
      <c r="I63" s="122"/>
      <c r="J63" s="122"/>
      <c r="K63" s="122"/>
      <c r="L63" s="122"/>
      <c r="M63" s="122"/>
      <c r="N63" s="122"/>
      <c r="O63" s="119">
        <f t="shared" si="3"/>
        <v>0</v>
      </c>
      <c r="P63" s="121">
        <v>0</v>
      </c>
    </row>
    <row r="64" spans="1:16" ht="28.5">
      <c r="A64" s="116" t="s">
        <v>218</v>
      </c>
      <c r="B64" s="116" t="s">
        <v>43</v>
      </c>
      <c r="C64" s="116" t="s">
        <v>26</v>
      </c>
      <c r="D64" s="116" t="s">
        <v>167</v>
      </c>
      <c r="E64" s="116">
        <v>2</v>
      </c>
      <c r="F64" s="126" t="s">
        <v>439</v>
      </c>
      <c r="G64" s="118">
        <f t="shared" si="1"/>
        <v>0</v>
      </c>
      <c r="H64" s="122"/>
      <c r="I64" s="122"/>
      <c r="J64" s="122"/>
      <c r="K64" s="122"/>
      <c r="L64" s="122"/>
      <c r="M64" s="122"/>
      <c r="N64" s="108">
        <f>SUM(N65:N66)</f>
        <v>0</v>
      </c>
      <c r="O64" s="119">
        <f t="shared" si="3"/>
        <v>0</v>
      </c>
      <c r="P64" s="121"/>
    </row>
    <row r="65" spans="1:16">
      <c r="A65" s="110">
        <v>4</v>
      </c>
      <c r="B65" s="110">
        <v>2</v>
      </c>
      <c r="C65" s="110">
        <v>1</v>
      </c>
      <c r="D65" s="110">
        <v>2.16</v>
      </c>
      <c r="E65" s="111"/>
      <c r="F65" s="114" t="s">
        <v>208</v>
      </c>
      <c r="G65" s="108">
        <f>SUM(G66:G68)</f>
        <v>0</v>
      </c>
      <c r="H65" s="108">
        <f>SUM(H66:H68)</f>
        <v>0</v>
      </c>
      <c r="I65" s="108">
        <v>0</v>
      </c>
      <c r="J65" s="108">
        <v>0</v>
      </c>
      <c r="K65" s="108">
        <v>0</v>
      </c>
      <c r="L65" s="108">
        <f>SUM(L66:L68)</f>
        <v>0</v>
      </c>
      <c r="M65" s="108">
        <f>SUM(M66:M68)</f>
        <v>0</v>
      </c>
      <c r="N65" s="108"/>
      <c r="O65" s="108">
        <f t="shared" si="3"/>
        <v>0</v>
      </c>
      <c r="P65" s="121">
        <v>0</v>
      </c>
    </row>
    <row r="66" spans="1:16">
      <c r="A66" s="116" t="s">
        <v>218</v>
      </c>
      <c r="B66" s="116" t="s">
        <v>43</v>
      </c>
      <c r="C66" s="116" t="s">
        <v>26</v>
      </c>
      <c r="D66" s="116" t="s">
        <v>207</v>
      </c>
      <c r="E66" s="116" t="s">
        <v>43</v>
      </c>
      <c r="F66" s="126" t="s">
        <v>209</v>
      </c>
      <c r="G66" s="118">
        <f t="shared" si="1"/>
        <v>0</v>
      </c>
      <c r="H66" s="122"/>
      <c r="I66" s="122"/>
      <c r="J66" s="122"/>
      <c r="K66" s="122"/>
      <c r="L66" s="122"/>
      <c r="M66" s="122"/>
      <c r="N66" s="122"/>
      <c r="O66" s="119">
        <f t="shared" si="3"/>
        <v>0</v>
      </c>
      <c r="P66" s="121">
        <v>0</v>
      </c>
    </row>
    <row r="67" spans="1:16" ht="28.5">
      <c r="A67" s="116" t="s">
        <v>218</v>
      </c>
      <c r="B67" s="116" t="s">
        <v>43</v>
      </c>
      <c r="C67" s="116" t="s">
        <v>26</v>
      </c>
      <c r="D67" s="116" t="s">
        <v>207</v>
      </c>
      <c r="E67" s="116" t="s">
        <v>45</v>
      </c>
      <c r="F67" s="117" t="s">
        <v>211</v>
      </c>
      <c r="G67" s="118">
        <f t="shared" si="1"/>
        <v>0</v>
      </c>
      <c r="H67" s="122"/>
      <c r="I67" s="122"/>
      <c r="J67" s="122"/>
      <c r="K67" s="122"/>
      <c r="L67" s="122"/>
      <c r="M67" s="118"/>
      <c r="N67" s="122"/>
      <c r="O67" s="119">
        <f t="shared" si="3"/>
        <v>0</v>
      </c>
      <c r="P67" s="121">
        <v>0</v>
      </c>
    </row>
    <row r="68" spans="1:16" ht="28.5">
      <c r="A68" s="116" t="s">
        <v>218</v>
      </c>
      <c r="B68" s="116" t="s">
        <v>43</v>
      </c>
      <c r="C68" s="116" t="s">
        <v>26</v>
      </c>
      <c r="D68" s="116" t="s">
        <v>207</v>
      </c>
      <c r="E68" s="116" t="s">
        <v>47</v>
      </c>
      <c r="F68" s="117" t="s">
        <v>213</v>
      </c>
      <c r="G68" s="118">
        <f t="shared" si="1"/>
        <v>0</v>
      </c>
      <c r="H68" s="122"/>
      <c r="I68" s="122"/>
      <c r="J68" s="122"/>
      <c r="K68" s="122"/>
      <c r="L68" s="122"/>
      <c r="M68" s="122"/>
      <c r="N68" s="118"/>
      <c r="O68" s="119">
        <f t="shared" si="3"/>
        <v>0</v>
      </c>
      <c r="P68" s="121">
        <v>0</v>
      </c>
    </row>
    <row r="69" spans="1:16" ht="42.75">
      <c r="A69" s="106" t="s">
        <v>218</v>
      </c>
      <c r="B69" s="106" t="s">
        <v>43</v>
      </c>
      <c r="C69" s="106" t="s">
        <v>43</v>
      </c>
      <c r="D69" s="111"/>
      <c r="E69" s="111"/>
      <c r="F69" s="107" t="s">
        <v>393</v>
      </c>
      <c r="G69" s="115">
        <f>G70+G76+G82+G87+G94+G98+G101</f>
        <v>0</v>
      </c>
      <c r="H69" s="115">
        <f>H70+H76+H82+H87+H94+H98+H101</f>
        <v>0</v>
      </c>
      <c r="I69" s="115">
        <v>0</v>
      </c>
      <c r="J69" s="115">
        <v>0</v>
      </c>
      <c r="K69" s="115">
        <v>0</v>
      </c>
      <c r="L69" s="115">
        <f>L70+L76+L82+L87+L94+L98+L101</f>
        <v>0</v>
      </c>
      <c r="M69" s="115">
        <f>M70+M76+M82+M87+M94+M98+M101</f>
        <v>0</v>
      </c>
      <c r="N69" s="115">
        <f>N70+N76+N82+N87+N94+N101</f>
        <v>0</v>
      </c>
      <c r="O69" s="108">
        <f t="shared" ref="O69" si="5">H69+I69+J69+K69+L69+M69</f>
        <v>0</v>
      </c>
      <c r="P69" s="121">
        <v>0</v>
      </c>
    </row>
    <row r="70" spans="1:16" ht="42.75">
      <c r="A70" s="106" t="s">
        <v>218</v>
      </c>
      <c r="B70" s="106" t="s">
        <v>43</v>
      </c>
      <c r="C70" s="106" t="s">
        <v>43</v>
      </c>
      <c r="D70" s="106" t="s">
        <v>28</v>
      </c>
      <c r="E70" s="111"/>
      <c r="F70" s="107" t="s">
        <v>394</v>
      </c>
      <c r="G70" s="115">
        <f>SUM(G71:G75)</f>
        <v>0</v>
      </c>
      <c r="H70" s="115">
        <v>0</v>
      </c>
      <c r="I70" s="115">
        <v>0</v>
      </c>
      <c r="J70" s="115">
        <v>0</v>
      </c>
      <c r="K70" s="115">
        <v>0</v>
      </c>
      <c r="L70" s="115"/>
      <c r="M70" s="115">
        <f>SUM(M71:M75)</f>
        <v>0</v>
      </c>
      <c r="N70" s="115"/>
      <c r="O70" s="119">
        <f t="shared" si="3"/>
        <v>0</v>
      </c>
      <c r="P70" s="121">
        <v>0</v>
      </c>
    </row>
    <row r="71" spans="1:16" ht="42.75">
      <c r="A71" s="116" t="s">
        <v>218</v>
      </c>
      <c r="B71" s="116" t="s">
        <v>43</v>
      </c>
      <c r="C71" s="116" t="s">
        <v>43</v>
      </c>
      <c r="D71" s="116" t="s">
        <v>28</v>
      </c>
      <c r="E71" s="116">
        <v>1</v>
      </c>
      <c r="F71" s="117" t="s">
        <v>440</v>
      </c>
      <c r="G71" s="118">
        <f t="shared" ref="G71:G106" si="6">H71+I71+J71+K71+L71+M71</f>
        <v>0</v>
      </c>
      <c r="H71" s="115"/>
      <c r="I71" s="115"/>
      <c r="J71" s="115"/>
      <c r="K71" s="115"/>
      <c r="L71" s="115"/>
      <c r="M71" s="118"/>
      <c r="N71" s="115"/>
      <c r="O71" s="119">
        <f t="shared" si="3"/>
        <v>0</v>
      </c>
      <c r="P71" s="121"/>
    </row>
    <row r="72" spans="1:16" ht="28.5">
      <c r="A72" s="116" t="s">
        <v>218</v>
      </c>
      <c r="B72" s="116" t="s">
        <v>43</v>
      </c>
      <c r="C72" s="116" t="s">
        <v>43</v>
      </c>
      <c r="D72" s="116" t="s">
        <v>28</v>
      </c>
      <c r="E72" s="116" t="s">
        <v>43</v>
      </c>
      <c r="F72" s="117" t="s">
        <v>395</v>
      </c>
      <c r="G72" s="118">
        <f t="shared" si="6"/>
        <v>0</v>
      </c>
      <c r="H72" s="118"/>
      <c r="I72" s="122"/>
      <c r="J72" s="122"/>
      <c r="K72" s="122"/>
      <c r="L72" s="122"/>
      <c r="M72" s="118"/>
      <c r="N72" s="122"/>
      <c r="O72" s="119">
        <f t="shared" si="3"/>
        <v>0</v>
      </c>
      <c r="P72" s="121">
        <v>0</v>
      </c>
    </row>
    <row r="73" spans="1:16" ht="28.5">
      <c r="A73" s="116">
        <v>4</v>
      </c>
      <c r="B73" s="116" t="s">
        <v>43</v>
      </c>
      <c r="C73" s="116" t="s">
        <v>43</v>
      </c>
      <c r="D73" s="116" t="s">
        <v>28</v>
      </c>
      <c r="E73" s="116" t="s">
        <v>45</v>
      </c>
      <c r="F73" s="126" t="s">
        <v>222</v>
      </c>
      <c r="G73" s="118">
        <f t="shared" si="6"/>
        <v>0</v>
      </c>
      <c r="H73" s="118"/>
      <c r="I73" s="122"/>
      <c r="J73" s="122"/>
      <c r="K73" s="122"/>
      <c r="L73" s="122"/>
      <c r="M73" s="118"/>
      <c r="N73" s="122"/>
      <c r="O73" s="119">
        <f t="shared" si="3"/>
        <v>0</v>
      </c>
      <c r="P73" s="121">
        <v>0</v>
      </c>
    </row>
    <row r="74" spans="1:16" ht="28.5">
      <c r="A74" s="116" t="s">
        <v>218</v>
      </c>
      <c r="B74" s="116" t="s">
        <v>43</v>
      </c>
      <c r="C74" s="116" t="s">
        <v>43</v>
      </c>
      <c r="D74" s="116" t="s">
        <v>28</v>
      </c>
      <c r="E74" s="259" t="s">
        <v>47</v>
      </c>
      <c r="F74" s="126" t="s">
        <v>441</v>
      </c>
      <c r="G74" s="118">
        <f t="shared" si="6"/>
        <v>0</v>
      </c>
      <c r="H74" s="118"/>
      <c r="I74" s="122"/>
      <c r="J74" s="122"/>
      <c r="K74" s="122"/>
      <c r="L74" s="122"/>
      <c r="M74" s="118"/>
      <c r="N74" s="122"/>
      <c r="O74" s="119">
        <f t="shared" si="3"/>
        <v>0</v>
      </c>
      <c r="P74" s="121"/>
    </row>
    <row r="75" spans="1:16" ht="21" customHeight="1">
      <c r="A75" s="116" t="s">
        <v>218</v>
      </c>
      <c r="B75" s="116" t="s">
        <v>43</v>
      </c>
      <c r="C75" s="116" t="s">
        <v>43</v>
      </c>
      <c r="D75" s="116" t="s">
        <v>28</v>
      </c>
      <c r="E75" s="259" t="s">
        <v>49</v>
      </c>
      <c r="F75" s="126" t="s">
        <v>442</v>
      </c>
      <c r="G75" s="118">
        <f t="shared" si="6"/>
        <v>0</v>
      </c>
      <c r="H75" s="118"/>
      <c r="I75" s="122"/>
      <c r="J75" s="122"/>
      <c r="K75" s="122"/>
      <c r="L75" s="122"/>
      <c r="M75" s="122"/>
      <c r="N75" s="122"/>
      <c r="O75" s="119">
        <f t="shared" si="3"/>
        <v>0</v>
      </c>
      <c r="P75" s="121"/>
    </row>
    <row r="76" spans="1:16">
      <c r="A76" s="110">
        <v>4</v>
      </c>
      <c r="B76" s="110">
        <v>2</v>
      </c>
      <c r="C76" s="110">
        <v>2</v>
      </c>
      <c r="D76" s="110">
        <v>2.02</v>
      </c>
      <c r="E76" s="111"/>
      <c r="F76" s="114" t="s">
        <v>228</v>
      </c>
      <c r="G76" s="108">
        <f>SUM(G77:G81)</f>
        <v>0</v>
      </c>
      <c r="H76" s="108">
        <v>0</v>
      </c>
      <c r="I76" s="108">
        <v>0</v>
      </c>
      <c r="J76" s="108">
        <v>0</v>
      </c>
      <c r="K76" s="108">
        <v>0</v>
      </c>
      <c r="L76" s="108">
        <f>SUM(L77:L81)</f>
        <v>0</v>
      </c>
      <c r="M76" s="108">
        <v>0</v>
      </c>
      <c r="N76" s="108"/>
      <c r="O76" s="108">
        <f t="shared" si="3"/>
        <v>0</v>
      </c>
      <c r="P76" s="121">
        <v>0</v>
      </c>
    </row>
    <row r="77" spans="1:16">
      <c r="A77" s="111">
        <v>4</v>
      </c>
      <c r="B77" s="111">
        <v>2</v>
      </c>
      <c r="C77" s="111">
        <v>2</v>
      </c>
      <c r="D77" s="111">
        <v>2.02</v>
      </c>
      <c r="E77" s="111">
        <v>1</v>
      </c>
      <c r="F77" s="117" t="s">
        <v>229</v>
      </c>
      <c r="G77" s="118">
        <f t="shared" si="6"/>
        <v>0</v>
      </c>
      <c r="H77" s="122"/>
      <c r="I77" s="122"/>
      <c r="J77" s="122"/>
      <c r="K77" s="122"/>
      <c r="L77" s="119"/>
      <c r="M77" s="122"/>
      <c r="N77" s="119"/>
      <c r="O77" s="119">
        <f t="shared" si="3"/>
        <v>0</v>
      </c>
      <c r="P77" s="121">
        <v>0</v>
      </c>
    </row>
    <row r="78" spans="1:16" ht="28.5">
      <c r="A78" s="116" t="s">
        <v>218</v>
      </c>
      <c r="B78" s="116" t="s">
        <v>43</v>
      </c>
      <c r="C78" s="116" t="s">
        <v>43</v>
      </c>
      <c r="D78" s="116" t="s">
        <v>53</v>
      </c>
      <c r="E78" s="116" t="s">
        <v>43</v>
      </c>
      <c r="F78" s="117" t="s">
        <v>396</v>
      </c>
      <c r="G78" s="118">
        <f t="shared" si="6"/>
        <v>0</v>
      </c>
      <c r="H78" s="122"/>
      <c r="I78" s="122"/>
      <c r="J78" s="122"/>
      <c r="K78" s="122"/>
      <c r="L78" s="119"/>
      <c r="M78" s="122"/>
      <c r="N78" s="118"/>
      <c r="O78" s="119">
        <f t="shared" si="3"/>
        <v>0</v>
      </c>
      <c r="P78" s="121">
        <v>0</v>
      </c>
    </row>
    <row r="79" spans="1:16">
      <c r="A79" s="116" t="s">
        <v>218</v>
      </c>
      <c r="B79" s="116" t="s">
        <v>43</v>
      </c>
      <c r="C79" s="116" t="s">
        <v>43</v>
      </c>
      <c r="D79" s="116" t="s">
        <v>53</v>
      </c>
      <c r="E79" s="116" t="s">
        <v>45</v>
      </c>
      <c r="F79" s="117" t="s">
        <v>231</v>
      </c>
      <c r="G79" s="118">
        <f t="shared" si="6"/>
        <v>0</v>
      </c>
      <c r="H79" s="122"/>
      <c r="I79" s="122"/>
      <c r="J79" s="122"/>
      <c r="K79" s="122"/>
      <c r="L79" s="119"/>
      <c r="M79" s="122"/>
      <c r="N79" s="118"/>
      <c r="O79" s="119">
        <f t="shared" si="3"/>
        <v>0</v>
      </c>
      <c r="P79" s="121">
        <v>0</v>
      </c>
    </row>
    <row r="80" spans="1:16">
      <c r="A80" s="116" t="s">
        <v>218</v>
      </c>
      <c r="B80" s="116" t="s">
        <v>43</v>
      </c>
      <c r="C80" s="116" t="s">
        <v>43</v>
      </c>
      <c r="D80" s="116" t="s">
        <v>53</v>
      </c>
      <c r="E80" s="116" t="s">
        <v>47</v>
      </c>
      <c r="F80" s="117" t="s">
        <v>232</v>
      </c>
      <c r="G80" s="118">
        <f t="shared" si="6"/>
        <v>0</v>
      </c>
      <c r="H80" s="122"/>
      <c r="I80" s="122"/>
      <c r="J80" s="122"/>
      <c r="K80" s="122"/>
      <c r="L80" s="119"/>
      <c r="M80" s="122"/>
      <c r="N80" s="118"/>
      <c r="O80" s="119">
        <f t="shared" si="3"/>
        <v>0</v>
      </c>
      <c r="P80" s="121">
        <v>0</v>
      </c>
    </row>
    <row r="81" spans="1:16" ht="28.5">
      <c r="A81" s="116" t="s">
        <v>218</v>
      </c>
      <c r="B81" s="116" t="s">
        <v>43</v>
      </c>
      <c r="C81" s="116" t="s">
        <v>43</v>
      </c>
      <c r="D81" s="116" t="s">
        <v>53</v>
      </c>
      <c r="E81" s="116" t="s">
        <v>51</v>
      </c>
      <c r="F81" s="117" t="s">
        <v>233</v>
      </c>
      <c r="G81" s="118">
        <f t="shared" si="6"/>
        <v>0</v>
      </c>
      <c r="H81" s="122"/>
      <c r="I81" s="122"/>
      <c r="J81" s="122"/>
      <c r="K81" s="122"/>
      <c r="L81" s="119"/>
      <c r="M81" s="122"/>
      <c r="N81" s="118"/>
      <c r="O81" s="119">
        <f>H81+I81+J81+K81+L81+M81</f>
        <v>0</v>
      </c>
      <c r="P81" s="121">
        <v>0</v>
      </c>
    </row>
    <row r="82" spans="1:16">
      <c r="A82" s="110">
        <v>4</v>
      </c>
      <c r="B82" s="110">
        <v>2</v>
      </c>
      <c r="C82" s="110">
        <v>2</v>
      </c>
      <c r="D82" s="110">
        <v>2.0299999999999998</v>
      </c>
      <c r="E82" s="111"/>
      <c r="F82" s="114" t="s">
        <v>234</v>
      </c>
      <c r="G82" s="108">
        <f>SUM(G83:G86)</f>
        <v>0</v>
      </c>
      <c r="H82" s="108">
        <v>0</v>
      </c>
      <c r="I82" s="108">
        <v>0</v>
      </c>
      <c r="J82" s="108">
        <v>0</v>
      </c>
      <c r="K82" s="108">
        <v>0</v>
      </c>
      <c r="L82" s="108">
        <v>0</v>
      </c>
      <c r="M82" s="108">
        <f>SUM(M83:M86)</f>
        <v>0</v>
      </c>
      <c r="N82" s="108"/>
      <c r="O82" s="119">
        <f t="shared" ref="O82:O106" si="7">H82+I82+J82+K82+L82+M82</f>
        <v>0</v>
      </c>
      <c r="P82" s="121">
        <v>0</v>
      </c>
    </row>
    <row r="83" spans="1:16" ht="28.5">
      <c r="A83" s="116" t="s">
        <v>218</v>
      </c>
      <c r="B83" s="116" t="s">
        <v>43</v>
      </c>
      <c r="C83" s="116" t="s">
        <v>43</v>
      </c>
      <c r="D83" s="116" t="s">
        <v>84</v>
      </c>
      <c r="E83" s="259" t="s">
        <v>49</v>
      </c>
      <c r="F83" s="117" t="s">
        <v>443</v>
      </c>
      <c r="G83" s="118">
        <f t="shared" si="6"/>
        <v>0</v>
      </c>
      <c r="H83" s="108"/>
      <c r="I83" s="108"/>
      <c r="J83" s="108"/>
      <c r="K83" s="108"/>
      <c r="L83" s="108"/>
      <c r="M83" s="119"/>
      <c r="N83" s="108"/>
      <c r="O83" s="119">
        <f t="shared" si="7"/>
        <v>0</v>
      </c>
      <c r="P83" s="121"/>
    </row>
    <row r="84" spans="1:16" ht="42.75">
      <c r="A84" s="116" t="s">
        <v>218</v>
      </c>
      <c r="B84" s="116" t="s">
        <v>43</v>
      </c>
      <c r="C84" s="116" t="s">
        <v>43</v>
      </c>
      <c r="D84" s="116" t="s">
        <v>84</v>
      </c>
      <c r="E84" s="259" t="s">
        <v>51</v>
      </c>
      <c r="F84" s="117" t="s">
        <v>444</v>
      </c>
      <c r="G84" s="118">
        <f t="shared" si="6"/>
        <v>0</v>
      </c>
      <c r="H84" s="108"/>
      <c r="I84" s="108"/>
      <c r="J84" s="108"/>
      <c r="K84" s="108"/>
      <c r="L84" s="108"/>
      <c r="M84" s="119"/>
      <c r="N84" s="108"/>
      <c r="O84" s="119">
        <f t="shared" si="7"/>
        <v>0</v>
      </c>
      <c r="P84" s="121"/>
    </row>
    <row r="85" spans="1:16" ht="18.75" customHeight="1">
      <c r="A85" s="116" t="s">
        <v>218</v>
      </c>
      <c r="B85" s="116" t="s">
        <v>43</v>
      </c>
      <c r="C85" s="116" t="s">
        <v>43</v>
      </c>
      <c r="D85" s="116" t="s">
        <v>84</v>
      </c>
      <c r="E85" s="259" t="s">
        <v>247</v>
      </c>
      <c r="F85" s="120" t="s">
        <v>445</v>
      </c>
      <c r="G85" s="118">
        <f t="shared" si="6"/>
        <v>0</v>
      </c>
      <c r="H85" s="108"/>
      <c r="I85" s="108"/>
      <c r="J85" s="108"/>
      <c r="K85" s="108"/>
      <c r="L85" s="108"/>
      <c r="M85" s="119"/>
      <c r="N85" s="108"/>
      <c r="O85" s="119">
        <f t="shared" si="7"/>
        <v>0</v>
      </c>
      <c r="P85" s="121"/>
    </row>
    <row r="86" spans="1:16" ht="42.75">
      <c r="A86" s="116" t="s">
        <v>218</v>
      </c>
      <c r="B86" s="116" t="s">
        <v>43</v>
      </c>
      <c r="C86" s="116" t="s">
        <v>43</v>
      </c>
      <c r="D86" s="116" t="s">
        <v>84</v>
      </c>
      <c r="E86" s="116" t="s">
        <v>118</v>
      </c>
      <c r="F86" s="117" t="s">
        <v>397</v>
      </c>
      <c r="G86" s="118">
        <f t="shared" si="6"/>
        <v>0</v>
      </c>
      <c r="H86" s="122"/>
      <c r="I86" s="122"/>
      <c r="J86" s="122"/>
      <c r="K86" s="122"/>
      <c r="L86" s="122"/>
      <c r="M86" s="118"/>
      <c r="N86" s="118"/>
      <c r="O86" s="119">
        <f t="shared" si="7"/>
        <v>0</v>
      </c>
      <c r="P86" s="121">
        <v>0</v>
      </c>
    </row>
    <row r="87" spans="1:16">
      <c r="A87" s="110">
        <v>4</v>
      </c>
      <c r="B87" s="110">
        <v>2</v>
      </c>
      <c r="C87" s="110">
        <v>2</v>
      </c>
      <c r="D87" s="110">
        <v>2.04</v>
      </c>
      <c r="E87" s="111"/>
      <c r="F87" s="114" t="s">
        <v>237</v>
      </c>
      <c r="G87" s="108">
        <f>SUM(G88:G93)</f>
        <v>0</v>
      </c>
      <c r="H87" s="108">
        <f>SUM(H88:H93)</f>
        <v>0</v>
      </c>
      <c r="I87" s="108">
        <v>0</v>
      </c>
      <c r="J87" s="108">
        <v>0</v>
      </c>
      <c r="K87" s="108">
        <v>0</v>
      </c>
      <c r="L87" s="108">
        <f>SUM(L88:L93)</f>
        <v>0</v>
      </c>
      <c r="M87" s="108">
        <f>SUM(M88:M93)</f>
        <v>0</v>
      </c>
      <c r="N87" s="108">
        <v>0</v>
      </c>
      <c r="O87" s="108">
        <f t="shared" si="7"/>
        <v>0</v>
      </c>
      <c r="P87" s="121">
        <v>0</v>
      </c>
    </row>
    <row r="88" spans="1:16">
      <c r="A88" s="116" t="s">
        <v>218</v>
      </c>
      <c r="B88" s="116" t="s">
        <v>43</v>
      </c>
      <c r="C88" s="116" t="s">
        <v>43</v>
      </c>
      <c r="D88" s="116" t="s">
        <v>236</v>
      </c>
      <c r="E88" s="259" t="s">
        <v>26</v>
      </c>
      <c r="F88" s="120" t="s">
        <v>446</v>
      </c>
      <c r="G88" s="118">
        <f t="shared" si="6"/>
        <v>0</v>
      </c>
      <c r="H88" s="119"/>
      <c r="I88" s="108"/>
      <c r="J88" s="108"/>
      <c r="K88" s="108"/>
      <c r="L88" s="108"/>
      <c r="M88" s="108"/>
      <c r="N88" s="108"/>
      <c r="O88" s="119">
        <f t="shared" si="7"/>
        <v>0</v>
      </c>
      <c r="P88" s="121"/>
    </row>
    <row r="89" spans="1:16">
      <c r="A89" s="116" t="s">
        <v>218</v>
      </c>
      <c r="B89" s="116" t="s">
        <v>43</v>
      </c>
      <c r="C89" s="116" t="s">
        <v>43</v>
      </c>
      <c r="D89" s="116" t="s">
        <v>236</v>
      </c>
      <c r="E89" s="116" t="s">
        <v>43</v>
      </c>
      <c r="F89" s="117" t="s">
        <v>238</v>
      </c>
      <c r="G89" s="118">
        <f t="shared" si="6"/>
        <v>0</v>
      </c>
      <c r="H89" s="122"/>
      <c r="I89" s="122"/>
      <c r="J89" s="122"/>
      <c r="K89" s="122"/>
      <c r="L89" s="118"/>
      <c r="M89" s="122"/>
      <c r="N89" s="118"/>
      <c r="O89" s="119">
        <f t="shared" si="7"/>
        <v>0</v>
      </c>
      <c r="P89" s="121">
        <v>0</v>
      </c>
    </row>
    <row r="90" spans="1:16" ht="28.5">
      <c r="A90" s="116" t="s">
        <v>218</v>
      </c>
      <c r="B90" s="116" t="s">
        <v>43</v>
      </c>
      <c r="C90" s="116" t="s">
        <v>43</v>
      </c>
      <c r="D90" s="116" t="s">
        <v>236</v>
      </c>
      <c r="E90" s="116" t="s">
        <v>47</v>
      </c>
      <c r="F90" s="117" t="s">
        <v>243</v>
      </c>
      <c r="G90" s="118">
        <f t="shared" si="6"/>
        <v>0</v>
      </c>
      <c r="H90" s="122"/>
      <c r="I90" s="122"/>
      <c r="J90" s="122"/>
      <c r="K90" s="122"/>
      <c r="L90" s="118"/>
      <c r="M90" s="122"/>
      <c r="N90" s="118"/>
      <c r="O90" s="119">
        <f t="shared" si="7"/>
        <v>0</v>
      </c>
      <c r="P90" s="121">
        <v>0</v>
      </c>
    </row>
    <row r="91" spans="1:16">
      <c r="A91" s="116" t="s">
        <v>218</v>
      </c>
      <c r="B91" s="116" t="s">
        <v>43</v>
      </c>
      <c r="C91" s="116" t="s">
        <v>43</v>
      </c>
      <c r="D91" s="116" t="s">
        <v>236</v>
      </c>
      <c r="E91" s="259" t="s">
        <v>49</v>
      </c>
      <c r="F91" s="117" t="s">
        <v>246</v>
      </c>
      <c r="G91" s="118">
        <f t="shared" si="6"/>
        <v>0</v>
      </c>
      <c r="H91" s="122"/>
      <c r="I91" s="122"/>
      <c r="J91" s="122"/>
      <c r="K91" s="122"/>
      <c r="L91" s="118"/>
      <c r="M91" s="122"/>
      <c r="N91" s="118"/>
      <c r="O91" s="119">
        <f t="shared" si="7"/>
        <v>0</v>
      </c>
      <c r="P91" s="121">
        <v>0</v>
      </c>
    </row>
    <row r="92" spans="1:16">
      <c r="A92" s="116" t="s">
        <v>218</v>
      </c>
      <c r="B92" s="116" t="s">
        <v>43</v>
      </c>
      <c r="C92" s="116" t="s">
        <v>43</v>
      </c>
      <c r="D92" s="116" t="s">
        <v>236</v>
      </c>
      <c r="E92" s="259" t="s">
        <v>247</v>
      </c>
      <c r="F92" s="117" t="s">
        <v>447</v>
      </c>
      <c r="G92" s="118">
        <f t="shared" si="6"/>
        <v>0</v>
      </c>
      <c r="H92" s="122"/>
      <c r="I92" s="122"/>
      <c r="J92" s="122"/>
      <c r="K92" s="122"/>
      <c r="L92" s="118"/>
      <c r="M92" s="122"/>
      <c r="N92" s="118"/>
      <c r="O92" s="119">
        <f t="shared" si="7"/>
        <v>0</v>
      </c>
      <c r="P92" s="121"/>
    </row>
    <row r="93" spans="1:16">
      <c r="A93" s="116" t="s">
        <v>218</v>
      </c>
      <c r="B93" s="116" t="s">
        <v>43</v>
      </c>
      <c r="C93" s="116" t="s">
        <v>43</v>
      </c>
      <c r="D93" s="116" t="s">
        <v>236</v>
      </c>
      <c r="E93" s="259" t="s">
        <v>118</v>
      </c>
      <c r="F93" s="117" t="s">
        <v>240</v>
      </c>
      <c r="G93" s="118">
        <f t="shared" si="6"/>
        <v>0</v>
      </c>
      <c r="H93" s="122"/>
      <c r="I93" s="122"/>
      <c r="J93" s="122"/>
      <c r="K93" s="122"/>
      <c r="L93" s="118"/>
      <c r="M93" s="122"/>
      <c r="N93" s="118"/>
      <c r="O93" s="119">
        <f t="shared" si="7"/>
        <v>0</v>
      </c>
      <c r="P93" s="121"/>
    </row>
    <row r="94" spans="1:16" ht="42.75">
      <c r="A94" s="106" t="s">
        <v>218</v>
      </c>
      <c r="B94" s="106" t="s">
        <v>43</v>
      </c>
      <c r="C94" s="106" t="s">
        <v>43</v>
      </c>
      <c r="D94" s="263" t="s">
        <v>92</v>
      </c>
      <c r="E94" s="111"/>
      <c r="F94" s="107" t="s">
        <v>398</v>
      </c>
      <c r="G94" s="115">
        <f>SUM(G95:G97)</f>
        <v>0</v>
      </c>
      <c r="H94" s="115">
        <f>SUM(H95:H97)</f>
        <v>0</v>
      </c>
      <c r="I94" s="115">
        <v>0</v>
      </c>
      <c r="J94" s="115">
        <v>0</v>
      </c>
      <c r="K94" s="115">
        <v>0</v>
      </c>
      <c r="L94" s="115">
        <f>SUM(L95:L97)</f>
        <v>0</v>
      </c>
      <c r="M94" s="115">
        <f>SUM(M95:M97)</f>
        <v>0</v>
      </c>
      <c r="N94" s="115">
        <v>0</v>
      </c>
      <c r="O94" s="108">
        <f>H94+I94+J94+K94+L94+M94</f>
        <v>0</v>
      </c>
      <c r="P94" s="121">
        <v>0</v>
      </c>
    </row>
    <row r="95" spans="1:16" ht="21" customHeight="1">
      <c r="A95" s="116" t="s">
        <v>218</v>
      </c>
      <c r="B95" s="116" t="s">
        <v>43</v>
      </c>
      <c r="C95" s="116" t="s">
        <v>43</v>
      </c>
      <c r="D95" s="116" t="s">
        <v>92</v>
      </c>
      <c r="E95" s="116" t="s">
        <v>26</v>
      </c>
      <c r="F95" s="117" t="s">
        <v>249</v>
      </c>
      <c r="G95" s="118">
        <f>H95+I95+J95+K95+L95+M95</f>
        <v>0</v>
      </c>
      <c r="H95" s="122"/>
      <c r="I95" s="122"/>
      <c r="J95" s="122"/>
      <c r="K95" s="122"/>
      <c r="L95" s="118"/>
      <c r="M95" s="122"/>
      <c r="N95" s="122"/>
      <c r="O95" s="119">
        <f t="shared" si="7"/>
        <v>0</v>
      </c>
      <c r="P95" s="121">
        <v>0</v>
      </c>
    </row>
    <row r="96" spans="1:16" ht="28.5">
      <c r="A96" s="116" t="s">
        <v>218</v>
      </c>
      <c r="B96" s="116" t="s">
        <v>43</v>
      </c>
      <c r="C96" s="116" t="s">
        <v>43</v>
      </c>
      <c r="D96" s="116" t="s">
        <v>92</v>
      </c>
      <c r="E96" s="116" t="s">
        <v>43</v>
      </c>
      <c r="F96" s="117" t="s">
        <v>399</v>
      </c>
      <c r="G96" s="118">
        <f t="shared" si="6"/>
        <v>0</v>
      </c>
      <c r="H96" s="122"/>
      <c r="I96" s="122"/>
      <c r="J96" s="122"/>
      <c r="K96" s="122"/>
      <c r="L96" s="118"/>
      <c r="M96" s="122"/>
      <c r="N96" s="122"/>
      <c r="O96" s="119">
        <f t="shared" si="7"/>
        <v>0</v>
      </c>
      <c r="P96" s="121">
        <v>0</v>
      </c>
    </row>
    <row r="97" spans="1:16">
      <c r="A97" s="116" t="s">
        <v>218</v>
      </c>
      <c r="B97" s="116" t="s">
        <v>43</v>
      </c>
      <c r="C97" s="116" t="s">
        <v>43</v>
      </c>
      <c r="D97" s="116" t="s">
        <v>92</v>
      </c>
      <c r="E97" s="116" t="s">
        <v>45</v>
      </c>
      <c r="F97" s="117" t="s">
        <v>251</v>
      </c>
      <c r="G97" s="118">
        <f t="shared" si="6"/>
        <v>0</v>
      </c>
      <c r="H97" s="122"/>
      <c r="I97" s="122"/>
      <c r="J97" s="122"/>
      <c r="K97" s="122"/>
      <c r="L97" s="118"/>
      <c r="M97" s="122"/>
      <c r="N97" s="122"/>
      <c r="O97" s="119">
        <f t="shared" si="7"/>
        <v>0</v>
      </c>
      <c r="P97" s="121">
        <v>0</v>
      </c>
    </row>
    <row r="98" spans="1:16" ht="28.5">
      <c r="A98" s="263" t="s">
        <v>218</v>
      </c>
      <c r="B98" s="263" t="s">
        <v>43</v>
      </c>
      <c r="C98" s="263" t="s">
        <v>43</v>
      </c>
      <c r="D98" s="263" t="s">
        <v>101</v>
      </c>
      <c r="E98" s="264"/>
      <c r="F98" s="107" t="s">
        <v>448</v>
      </c>
      <c r="G98" s="115">
        <f>SUM(G99:G100)</f>
        <v>0</v>
      </c>
      <c r="H98" s="115">
        <f>SUM(H99:H100)</f>
        <v>0</v>
      </c>
      <c r="I98" s="115">
        <v>0</v>
      </c>
      <c r="J98" s="115">
        <v>0</v>
      </c>
      <c r="K98" s="115">
        <v>0</v>
      </c>
      <c r="L98" s="115">
        <f>SUM(L99:L100)</f>
        <v>0</v>
      </c>
      <c r="M98" s="115">
        <f>SUM(M99:M100)</f>
        <v>0</v>
      </c>
      <c r="N98" s="115">
        <v>0</v>
      </c>
      <c r="O98" s="108">
        <f>H98+I98+J98+K98+L98+M98</f>
        <v>0</v>
      </c>
      <c r="P98" s="121"/>
    </row>
    <row r="99" spans="1:16" ht="21" customHeight="1">
      <c r="A99" s="116" t="s">
        <v>218</v>
      </c>
      <c r="B99" s="116" t="s">
        <v>43</v>
      </c>
      <c r="C99" s="116" t="s">
        <v>43</v>
      </c>
      <c r="D99" s="116" t="s">
        <v>101</v>
      </c>
      <c r="E99" s="116" t="s">
        <v>26</v>
      </c>
      <c r="F99" s="117" t="s">
        <v>449</v>
      </c>
      <c r="G99" s="118">
        <f t="shared" si="6"/>
        <v>0</v>
      </c>
      <c r="H99" s="122"/>
      <c r="I99" s="122"/>
      <c r="J99" s="122"/>
      <c r="K99" s="122"/>
      <c r="L99" s="118"/>
      <c r="M99" s="122"/>
      <c r="N99" s="122"/>
      <c r="O99" s="119">
        <f t="shared" ref="O99:O100" si="8">H99+I99+J99+K99+L99+M99</f>
        <v>0</v>
      </c>
      <c r="P99" s="121"/>
    </row>
    <row r="100" spans="1:16">
      <c r="A100" s="116" t="s">
        <v>218</v>
      </c>
      <c r="B100" s="116" t="s">
        <v>43</v>
      </c>
      <c r="C100" s="116" t="s">
        <v>43</v>
      </c>
      <c r="D100" s="116" t="s">
        <v>101</v>
      </c>
      <c r="E100" s="116" t="s">
        <v>43</v>
      </c>
      <c r="F100" s="117" t="s">
        <v>450</v>
      </c>
      <c r="G100" s="118">
        <f t="shared" si="6"/>
        <v>0</v>
      </c>
      <c r="H100" s="122"/>
      <c r="I100" s="122"/>
      <c r="J100" s="122"/>
      <c r="K100" s="122"/>
      <c r="L100" s="118"/>
      <c r="M100" s="122"/>
      <c r="N100" s="122"/>
      <c r="O100" s="119">
        <f t="shared" si="8"/>
        <v>0</v>
      </c>
      <c r="P100" s="121"/>
    </row>
    <row r="101" spans="1:16">
      <c r="A101" s="110">
        <v>4</v>
      </c>
      <c r="B101" s="110">
        <v>2</v>
      </c>
      <c r="C101" s="110">
        <v>2</v>
      </c>
      <c r="D101" s="110">
        <v>2.08</v>
      </c>
      <c r="E101" s="111"/>
      <c r="F101" s="114" t="s">
        <v>254</v>
      </c>
      <c r="G101" s="108">
        <f>SUM(G102:G106)</f>
        <v>0</v>
      </c>
      <c r="H101" s="108">
        <f>SUM(H102:H106)</f>
        <v>0</v>
      </c>
      <c r="I101" s="108">
        <v>0</v>
      </c>
      <c r="J101" s="108">
        <v>0</v>
      </c>
      <c r="K101" s="108">
        <v>0</v>
      </c>
      <c r="L101" s="108">
        <f>SUM(L102:L106)</f>
        <v>0</v>
      </c>
      <c r="M101" s="108">
        <f>SUM(M102:M106)</f>
        <v>0</v>
      </c>
      <c r="N101" s="108"/>
      <c r="O101" s="108">
        <f>H101+I101+J101+K101+L101+M101</f>
        <v>0</v>
      </c>
      <c r="P101" s="121">
        <v>0</v>
      </c>
    </row>
    <row r="102" spans="1:16" ht="28.5">
      <c r="A102" s="116" t="s">
        <v>218</v>
      </c>
      <c r="B102" s="116" t="s">
        <v>43</v>
      </c>
      <c r="C102" s="116" t="s">
        <v>43</v>
      </c>
      <c r="D102" s="116" t="s">
        <v>131</v>
      </c>
      <c r="E102" s="116" t="s">
        <v>26</v>
      </c>
      <c r="F102" s="117" t="s">
        <v>400</v>
      </c>
      <c r="G102" s="118">
        <f t="shared" si="6"/>
        <v>0</v>
      </c>
      <c r="H102" s="119"/>
      <c r="I102" s="108"/>
      <c r="J102" s="108"/>
      <c r="K102" s="108"/>
      <c r="L102" s="108"/>
      <c r="M102" s="119"/>
      <c r="N102" s="108"/>
      <c r="O102" s="119">
        <f t="shared" si="7"/>
        <v>0</v>
      </c>
      <c r="P102" s="121"/>
    </row>
    <row r="103" spans="1:16" ht="21.75" customHeight="1">
      <c r="A103" s="116" t="s">
        <v>218</v>
      </c>
      <c r="B103" s="116" t="s">
        <v>43</v>
      </c>
      <c r="C103" s="116" t="s">
        <v>43</v>
      </c>
      <c r="D103" s="116" t="s">
        <v>131</v>
      </c>
      <c r="E103" s="259" t="s">
        <v>43</v>
      </c>
      <c r="F103" s="120" t="s">
        <v>453</v>
      </c>
      <c r="G103" s="118">
        <f t="shared" si="6"/>
        <v>0</v>
      </c>
      <c r="H103" s="108"/>
      <c r="I103" s="108"/>
      <c r="J103" s="108"/>
      <c r="K103" s="108"/>
      <c r="L103" s="108"/>
      <c r="M103" s="119"/>
      <c r="N103" s="108"/>
      <c r="O103" s="119">
        <f t="shared" si="7"/>
        <v>0</v>
      </c>
      <c r="P103" s="121"/>
    </row>
    <row r="104" spans="1:16" ht="27" customHeight="1">
      <c r="A104" s="116" t="s">
        <v>218</v>
      </c>
      <c r="B104" s="116" t="s">
        <v>43</v>
      </c>
      <c r="C104" s="116" t="s">
        <v>43</v>
      </c>
      <c r="D104" s="116" t="s">
        <v>131</v>
      </c>
      <c r="E104" s="259" t="s">
        <v>45</v>
      </c>
      <c r="F104" s="117" t="s">
        <v>452</v>
      </c>
      <c r="G104" s="118">
        <f t="shared" si="6"/>
        <v>0</v>
      </c>
      <c r="H104" s="108"/>
      <c r="I104" s="108"/>
      <c r="J104" s="108"/>
      <c r="K104" s="108"/>
      <c r="L104" s="108"/>
      <c r="M104" s="119"/>
      <c r="N104" s="108"/>
      <c r="O104" s="119">
        <f t="shared" si="7"/>
        <v>0</v>
      </c>
      <c r="P104" s="121"/>
    </row>
    <row r="105" spans="1:16" ht="18.75" customHeight="1">
      <c r="A105" s="116" t="s">
        <v>218</v>
      </c>
      <c r="B105" s="116" t="s">
        <v>43</v>
      </c>
      <c r="C105" s="116" t="s">
        <v>43</v>
      </c>
      <c r="D105" s="116" t="s">
        <v>131</v>
      </c>
      <c r="E105" s="259" t="s">
        <v>47</v>
      </c>
      <c r="F105" s="117" t="s">
        <v>362</v>
      </c>
      <c r="G105" s="118">
        <f t="shared" si="6"/>
        <v>0</v>
      </c>
      <c r="H105" s="122"/>
      <c r="I105" s="122"/>
      <c r="J105" s="122"/>
      <c r="K105" s="122"/>
      <c r="L105" s="122"/>
      <c r="M105" s="122"/>
      <c r="N105" s="118"/>
      <c r="O105" s="119">
        <f t="shared" si="7"/>
        <v>0</v>
      </c>
      <c r="P105" s="121">
        <v>0</v>
      </c>
    </row>
    <row r="106" spans="1:16" ht="28.5">
      <c r="A106" s="116" t="s">
        <v>218</v>
      </c>
      <c r="B106" s="116" t="s">
        <v>43</v>
      </c>
      <c r="C106" s="116" t="s">
        <v>43</v>
      </c>
      <c r="D106" s="116" t="s">
        <v>131</v>
      </c>
      <c r="E106" s="259" t="s">
        <v>49</v>
      </c>
      <c r="F106" s="117" t="s">
        <v>451</v>
      </c>
      <c r="G106" s="118">
        <f t="shared" si="6"/>
        <v>0</v>
      </c>
      <c r="H106" s="122"/>
      <c r="I106" s="122"/>
      <c r="J106" s="122"/>
      <c r="K106" s="122"/>
      <c r="L106" s="122"/>
      <c r="M106" s="122"/>
      <c r="N106" s="118"/>
      <c r="O106" s="119">
        <f t="shared" si="7"/>
        <v>0</v>
      </c>
      <c r="P106" s="121">
        <v>0</v>
      </c>
    </row>
    <row r="107" spans="1:16">
      <c r="A107" s="392" t="s">
        <v>309</v>
      </c>
      <c r="B107" s="392"/>
      <c r="C107" s="392"/>
      <c r="D107" s="392"/>
      <c r="E107" s="392"/>
      <c r="F107" s="392"/>
      <c r="G107" s="108">
        <f>G108+G168</f>
        <v>0</v>
      </c>
      <c r="H107" s="108">
        <f>H108+H168</f>
        <v>0</v>
      </c>
      <c r="I107" s="108">
        <v>0</v>
      </c>
      <c r="J107" s="108">
        <v>0</v>
      </c>
      <c r="K107" s="108">
        <v>0</v>
      </c>
      <c r="L107" s="108">
        <f>L108+L168</f>
        <v>0</v>
      </c>
      <c r="M107" s="108">
        <f>M108+M168</f>
        <v>0</v>
      </c>
      <c r="N107" s="108"/>
      <c r="O107" s="108">
        <f>H107+I107+J107+K107+L107+M107</f>
        <v>0</v>
      </c>
      <c r="P107" s="121">
        <v>0</v>
      </c>
    </row>
    <row r="110" spans="1:16" ht="16.5">
      <c r="L110" s="217" t="s">
        <v>256</v>
      </c>
    </row>
    <row r="111" spans="1:16" ht="16.5">
      <c r="L111" s="132" t="s">
        <v>259</v>
      </c>
    </row>
    <row r="112" spans="1:16" ht="16.5">
      <c r="L112" s="132"/>
    </row>
    <row r="113" spans="12:12" ht="16.5">
      <c r="L113" s="132"/>
    </row>
    <row r="114" spans="12:12" ht="16.5">
      <c r="L114" s="132"/>
    </row>
    <row r="115" spans="12:12" ht="16.5">
      <c r="L115" s="222" t="s">
        <v>261</v>
      </c>
    </row>
    <row r="116" spans="12:12" ht="16.5">
      <c r="L116" s="132" t="s">
        <v>263</v>
      </c>
    </row>
    <row r="117" spans="12:12" ht="16.5">
      <c r="L117" s="132" t="s">
        <v>489</v>
      </c>
    </row>
  </sheetData>
  <mergeCells count="11">
    <mergeCell ref="O3:O5"/>
    <mergeCell ref="H4:K4"/>
    <mergeCell ref="A1:O1"/>
    <mergeCell ref="A2:O2"/>
    <mergeCell ref="A107:F107"/>
    <mergeCell ref="H3:L3"/>
    <mergeCell ref="M3:M5"/>
    <mergeCell ref="N3:N5"/>
    <mergeCell ref="A3:E5"/>
    <mergeCell ref="F3:F5"/>
    <mergeCell ref="G3:G5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351"/>
  <sheetViews>
    <sheetView topLeftCell="P92" workbookViewId="0">
      <selection activeCell="U21" sqref="U21"/>
    </sheetView>
  </sheetViews>
  <sheetFormatPr defaultRowHeight="12.75"/>
  <cols>
    <col min="1" max="3" width="3.140625" style="19" customWidth="1"/>
    <col min="4" max="4" width="5" style="19" customWidth="1"/>
    <col min="5" max="5" width="3.140625" style="19" customWidth="1"/>
    <col min="6" max="6" width="38.28515625" style="104" customWidth="1"/>
    <col min="7" max="7" width="15.140625" style="19" customWidth="1"/>
    <col min="8" max="8" width="13.42578125" style="19" customWidth="1"/>
    <col min="9" max="9" width="9.140625" style="19"/>
    <col min="10" max="10" width="5" style="19" customWidth="1"/>
    <col min="11" max="11" width="4.5703125" style="19" customWidth="1"/>
    <col min="12" max="12" width="11.85546875" style="19" customWidth="1"/>
    <col min="13" max="13" width="12.7109375" style="19" customWidth="1"/>
    <col min="14" max="14" width="12.28515625" style="19" customWidth="1"/>
    <col min="15" max="15" width="12.7109375" style="19" customWidth="1"/>
    <col min="16" max="17" width="12.85546875" style="19" bestFit="1" customWidth="1"/>
    <col min="18" max="18" width="9.140625" style="19"/>
    <col min="19" max="19" width="5.42578125" style="19" bestFit="1" customWidth="1"/>
    <col min="20" max="20" width="5" style="19" bestFit="1" customWidth="1"/>
    <col min="21" max="21" width="12" style="19" bestFit="1" customWidth="1"/>
    <col min="22" max="22" width="12.5703125" style="19" customWidth="1"/>
    <col min="23" max="23" width="12" style="19" bestFit="1" customWidth="1"/>
    <col min="24" max="24" width="13.5703125" style="19" customWidth="1"/>
    <col min="25" max="25" width="12" style="19" hidden="1" customWidth="1"/>
    <col min="26" max="26" width="12.85546875" style="19" bestFit="1" customWidth="1"/>
    <col min="27" max="27" width="9.140625" style="19"/>
    <col min="28" max="28" width="5.42578125" style="19" bestFit="1" customWidth="1"/>
    <col min="29" max="29" width="5" style="19" bestFit="1" customWidth="1"/>
    <col min="30" max="30" width="12" style="19" bestFit="1" customWidth="1"/>
    <col min="31" max="31" width="12.5703125" style="19" customWidth="1"/>
    <col min="32" max="32" width="12" style="19" bestFit="1" customWidth="1"/>
    <col min="33" max="33" width="13.5703125" style="19" customWidth="1"/>
    <col min="34" max="16384" width="9.140625" style="19"/>
  </cols>
  <sheetData>
    <row r="1" spans="1:33" ht="26.1" hidden="1" customHeight="1">
      <c r="A1" s="417"/>
      <c r="B1" s="417"/>
      <c r="C1" s="417"/>
      <c r="D1" s="417"/>
      <c r="E1" s="417"/>
      <c r="F1" s="417"/>
      <c r="G1" s="418"/>
    </row>
    <row r="2" spans="1:33" ht="15.95" hidden="1" customHeight="1">
      <c r="A2" s="419"/>
      <c r="B2" s="419"/>
      <c r="C2" s="419"/>
      <c r="D2" s="419"/>
      <c r="E2" s="419"/>
      <c r="F2" s="419"/>
      <c r="G2" s="418"/>
    </row>
    <row r="3" spans="1:33" ht="9" hidden="1" customHeight="1">
      <c r="A3" s="420"/>
      <c r="B3" s="420"/>
      <c r="C3" s="420"/>
      <c r="D3" s="420"/>
      <c r="E3" s="420"/>
      <c r="F3" s="420"/>
      <c r="G3" s="420"/>
    </row>
    <row r="4" spans="1:33" ht="17.45" hidden="1" customHeight="1">
      <c r="A4" s="421"/>
      <c r="B4" s="421"/>
      <c r="C4" s="421"/>
      <c r="D4" s="421"/>
      <c r="E4" s="421"/>
      <c r="F4" s="421"/>
      <c r="G4" s="421"/>
    </row>
    <row r="5" spans="1:33" ht="21.6" customHeight="1">
      <c r="A5" s="416" t="s">
        <v>265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416"/>
      <c r="S5" s="416"/>
      <c r="T5" s="416"/>
      <c r="U5" s="416"/>
      <c r="V5" s="416"/>
      <c r="W5" s="416"/>
      <c r="X5" s="416"/>
      <c r="Y5" s="416"/>
    </row>
    <row r="6" spans="1:33" ht="21.6" customHeight="1" thickBot="1">
      <c r="A6" s="418" t="s">
        <v>266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</row>
    <row r="7" spans="1:33" s="20" customFormat="1" ht="27" customHeight="1" thickTop="1">
      <c r="A7" s="422" t="s">
        <v>267</v>
      </c>
      <c r="B7" s="423"/>
      <c r="C7" s="423"/>
      <c r="D7" s="423"/>
      <c r="E7" s="423"/>
      <c r="F7" s="426" t="s">
        <v>268</v>
      </c>
      <c r="G7" s="428" t="s">
        <v>269</v>
      </c>
      <c r="H7" s="423"/>
      <c r="I7" s="423"/>
      <c r="J7" s="423"/>
      <c r="K7" s="423"/>
      <c r="L7" s="423"/>
      <c r="M7" s="423"/>
      <c r="N7" s="423"/>
      <c r="O7" s="429"/>
      <c r="P7" s="430" t="s">
        <v>270</v>
      </c>
      <c r="Q7" s="431"/>
      <c r="R7" s="431"/>
      <c r="S7" s="431"/>
      <c r="T7" s="431"/>
      <c r="U7" s="431"/>
      <c r="V7" s="431"/>
      <c r="W7" s="431"/>
      <c r="X7" s="431"/>
      <c r="Y7" s="432" t="s">
        <v>271</v>
      </c>
      <c r="Z7" s="406" t="s">
        <v>272</v>
      </c>
      <c r="AA7" s="407"/>
      <c r="AB7" s="407"/>
      <c r="AC7" s="407"/>
      <c r="AD7" s="407"/>
      <c r="AE7" s="407"/>
      <c r="AF7" s="407"/>
      <c r="AG7" s="407"/>
    </row>
    <row r="8" spans="1:33" s="20" customFormat="1" ht="15" customHeight="1">
      <c r="A8" s="424"/>
      <c r="B8" s="425"/>
      <c r="C8" s="425"/>
      <c r="D8" s="425"/>
      <c r="E8" s="425"/>
      <c r="F8" s="427"/>
      <c r="G8" s="408" t="s">
        <v>11</v>
      </c>
      <c r="H8" s="409" t="s">
        <v>273</v>
      </c>
      <c r="I8" s="409"/>
      <c r="J8" s="409"/>
      <c r="K8" s="409"/>
      <c r="L8" s="409"/>
      <c r="M8" s="409" t="s">
        <v>274</v>
      </c>
      <c r="N8" s="410" t="s">
        <v>275</v>
      </c>
      <c r="O8" s="413" t="s">
        <v>276</v>
      </c>
      <c r="P8" s="414" t="s">
        <v>11</v>
      </c>
      <c r="Q8" s="409" t="s">
        <v>273</v>
      </c>
      <c r="R8" s="409"/>
      <c r="S8" s="409"/>
      <c r="T8" s="409"/>
      <c r="U8" s="409"/>
      <c r="V8" s="409" t="s">
        <v>274</v>
      </c>
      <c r="W8" s="409" t="s">
        <v>275</v>
      </c>
      <c r="X8" s="415" t="s">
        <v>276</v>
      </c>
      <c r="Y8" s="433"/>
      <c r="Z8" s="409" t="s">
        <v>273</v>
      </c>
      <c r="AA8" s="409"/>
      <c r="AB8" s="409"/>
      <c r="AC8" s="409"/>
      <c r="AD8" s="409"/>
      <c r="AE8" s="409" t="s">
        <v>274</v>
      </c>
      <c r="AF8" s="409" t="s">
        <v>275</v>
      </c>
      <c r="AG8" s="415" t="s">
        <v>276</v>
      </c>
    </row>
    <row r="9" spans="1:33" s="20" customFormat="1" ht="15.95" customHeight="1">
      <c r="A9" s="424"/>
      <c r="B9" s="425"/>
      <c r="C9" s="425"/>
      <c r="D9" s="425"/>
      <c r="E9" s="425"/>
      <c r="F9" s="427"/>
      <c r="G9" s="408"/>
      <c r="H9" s="409" t="s">
        <v>277</v>
      </c>
      <c r="I9" s="409"/>
      <c r="J9" s="409"/>
      <c r="K9" s="21"/>
      <c r="L9" s="21" t="s">
        <v>278</v>
      </c>
      <c r="M9" s="409"/>
      <c r="N9" s="411"/>
      <c r="O9" s="413"/>
      <c r="P9" s="414"/>
      <c r="Q9" s="409" t="s">
        <v>277</v>
      </c>
      <c r="R9" s="409"/>
      <c r="S9" s="409"/>
      <c r="T9" s="409"/>
      <c r="U9" s="21" t="s">
        <v>278</v>
      </c>
      <c r="V9" s="409"/>
      <c r="W9" s="409"/>
      <c r="X9" s="415"/>
      <c r="Y9" s="433"/>
      <c r="Z9" s="409" t="s">
        <v>277</v>
      </c>
      <c r="AA9" s="409"/>
      <c r="AB9" s="409"/>
      <c r="AC9" s="409"/>
      <c r="AD9" s="21" t="s">
        <v>278</v>
      </c>
      <c r="AE9" s="409"/>
      <c r="AF9" s="409"/>
      <c r="AG9" s="415"/>
    </row>
    <row r="10" spans="1:33" s="20" customFormat="1" ht="16.5" customHeight="1">
      <c r="A10" s="424"/>
      <c r="B10" s="425"/>
      <c r="C10" s="425"/>
      <c r="D10" s="425"/>
      <c r="E10" s="425"/>
      <c r="F10" s="427"/>
      <c r="G10" s="408"/>
      <c r="H10" s="21" t="s">
        <v>279</v>
      </c>
      <c r="I10" s="21" t="s">
        <v>280</v>
      </c>
      <c r="J10" s="21" t="s">
        <v>281</v>
      </c>
      <c r="K10" s="21" t="s">
        <v>282</v>
      </c>
      <c r="L10" s="21" t="s">
        <v>283</v>
      </c>
      <c r="M10" s="409"/>
      <c r="N10" s="412"/>
      <c r="O10" s="413"/>
      <c r="P10" s="414"/>
      <c r="Q10" s="21" t="s">
        <v>279</v>
      </c>
      <c r="R10" s="21" t="s">
        <v>280</v>
      </c>
      <c r="S10" s="21" t="s">
        <v>281</v>
      </c>
      <c r="T10" s="21" t="s">
        <v>282</v>
      </c>
      <c r="U10" s="21" t="s">
        <v>283</v>
      </c>
      <c r="V10" s="409"/>
      <c r="W10" s="409"/>
      <c r="X10" s="415"/>
      <c r="Y10" s="434"/>
      <c r="Z10" s="21" t="s">
        <v>279</v>
      </c>
      <c r="AA10" s="21" t="s">
        <v>280</v>
      </c>
      <c r="AB10" s="21" t="s">
        <v>281</v>
      </c>
      <c r="AC10" s="21" t="s">
        <v>282</v>
      </c>
      <c r="AD10" s="21" t="s">
        <v>283</v>
      </c>
      <c r="AE10" s="409"/>
      <c r="AF10" s="409"/>
      <c r="AG10" s="415"/>
    </row>
    <row r="11" spans="1:33" s="30" customFormat="1" ht="16.5" customHeight="1" thickBot="1">
      <c r="A11" s="398"/>
      <c r="B11" s="399"/>
      <c r="C11" s="399"/>
      <c r="D11" s="399"/>
      <c r="E11" s="399"/>
      <c r="F11" s="22">
        <v>2</v>
      </c>
      <c r="G11" s="23">
        <v>3</v>
      </c>
      <c r="H11" s="24">
        <v>4</v>
      </c>
      <c r="I11" s="25">
        <v>5</v>
      </c>
      <c r="J11" s="24">
        <v>6</v>
      </c>
      <c r="K11" s="25">
        <v>7</v>
      </c>
      <c r="L11" s="24">
        <v>8</v>
      </c>
      <c r="M11" s="25">
        <v>9</v>
      </c>
      <c r="N11" s="24">
        <v>10</v>
      </c>
      <c r="O11" s="26">
        <v>11</v>
      </c>
      <c r="P11" s="27">
        <v>12</v>
      </c>
      <c r="Q11" s="25">
        <v>13</v>
      </c>
      <c r="R11" s="24">
        <v>14</v>
      </c>
      <c r="S11" s="25">
        <v>15</v>
      </c>
      <c r="T11" s="24">
        <v>16</v>
      </c>
      <c r="U11" s="25">
        <v>17</v>
      </c>
      <c r="V11" s="24">
        <v>18</v>
      </c>
      <c r="W11" s="25">
        <v>19</v>
      </c>
      <c r="X11" s="28">
        <v>20</v>
      </c>
      <c r="Y11" s="29" t="s">
        <v>284</v>
      </c>
      <c r="Z11" s="25">
        <v>13</v>
      </c>
      <c r="AA11" s="24">
        <v>14</v>
      </c>
      <c r="AB11" s="25">
        <v>15</v>
      </c>
      <c r="AC11" s="24">
        <v>16</v>
      </c>
      <c r="AD11" s="25">
        <v>17</v>
      </c>
      <c r="AE11" s="24">
        <v>18</v>
      </c>
      <c r="AF11" s="25">
        <v>19</v>
      </c>
      <c r="AG11" s="28">
        <v>20</v>
      </c>
    </row>
    <row r="12" spans="1:33" ht="26.45" customHeight="1">
      <c r="A12" s="31" t="s">
        <v>218</v>
      </c>
      <c r="B12" s="32" t="s">
        <v>43</v>
      </c>
      <c r="C12" s="32"/>
      <c r="D12" s="32"/>
      <c r="E12" s="33"/>
      <c r="F12" s="34" t="s">
        <v>25</v>
      </c>
      <c r="G12" s="35">
        <f>G13+G261</f>
        <v>41315954156</v>
      </c>
      <c r="H12" s="36"/>
      <c r="I12" s="36"/>
      <c r="J12" s="36"/>
      <c r="K12" s="36"/>
      <c r="L12" s="36"/>
      <c r="M12" s="36"/>
      <c r="N12" s="36"/>
      <c r="O12" s="37">
        <f>SUM(H12:N12)</f>
        <v>0</v>
      </c>
      <c r="P12" s="38">
        <f t="shared" ref="P12:W12" si="0">P13+P59</f>
        <v>40215206860</v>
      </c>
      <c r="Q12" s="36">
        <f t="shared" si="0"/>
        <v>30859240331</v>
      </c>
      <c r="R12" s="36">
        <f t="shared" si="0"/>
        <v>0</v>
      </c>
      <c r="S12" s="36">
        <f t="shared" si="0"/>
        <v>0</v>
      </c>
      <c r="T12" s="36">
        <f t="shared" si="0"/>
        <v>0</v>
      </c>
      <c r="U12" s="36">
        <f t="shared" si="0"/>
        <v>1623537780</v>
      </c>
      <c r="V12" s="36">
        <f t="shared" si="0"/>
        <v>3191828749</v>
      </c>
      <c r="W12" s="36">
        <f t="shared" si="0"/>
        <v>4540600000</v>
      </c>
      <c r="X12" s="39">
        <f>SUM(Q12:W12)</f>
        <v>40215206860</v>
      </c>
      <c r="Y12" s="40">
        <f>X12-O12</f>
        <v>40215206860</v>
      </c>
      <c r="Z12" s="41">
        <f>Q12-H12</f>
        <v>30859240331</v>
      </c>
      <c r="AA12" s="36">
        <f t="shared" ref="AA12:AF27" si="1">R12-I12</f>
        <v>0</v>
      </c>
      <c r="AB12" s="36">
        <f t="shared" si="1"/>
        <v>0</v>
      </c>
      <c r="AC12" s="36">
        <f t="shared" si="1"/>
        <v>0</v>
      </c>
      <c r="AD12" s="36">
        <f t="shared" si="1"/>
        <v>1623537780</v>
      </c>
      <c r="AE12" s="36">
        <f t="shared" si="1"/>
        <v>3191828749</v>
      </c>
      <c r="AF12" s="36">
        <f t="shared" si="1"/>
        <v>4540600000</v>
      </c>
      <c r="AG12" s="36">
        <f>SUM(Z12:AF12)</f>
        <v>40215206860</v>
      </c>
    </row>
    <row r="13" spans="1:33" ht="26.45" customHeight="1">
      <c r="A13" s="31" t="s">
        <v>218</v>
      </c>
      <c r="B13" s="32" t="s">
        <v>43</v>
      </c>
      <c r="C13" s="32" t="s">
        <v>26</v>
      </c>
      <c r="D13" s="32"/>
      <c r="E13" s="33"/>
      <c r="F13" s="42" t="s">
        <v>27</v>
      </c>
      <c r="G13" s="35">
        <f>G14+G59+G99+G109+G126+G151+G163+G186+G210+G236</f>
        <v>31171788740</v>
      </c>
      <c r="H13" s="43"/>
      <c r="I13" s="43"/>
      <c r="J13" s="43"/>
      <c r="K13" s="43"/>
      <c r="L13" s="43"/>
      <c r="M13" s="43"/>
      <c r="N13" s="43"/>
      <c r="O13" s="44">
        <f t="shared" ref="O13:O77" si="2">SUM(H13:N13)</f>
        <v>0</v>
      </c>
      <c r="P13" s="45">
        <f t="shared" ref="P13:W13" si="3">P14+P21+P25+P28+P31+P39+P42+P47+P52+P55</f>
        <v>27490103359</v>
      </c>
      <c r="Q13" s="43">
        <f t="shared" si="3"/>
        <v>21388486692</v>
      </c>
      <c r="R13" s="43">
        <f t="shared" si="3"/>
        <v>0</v>
      </c>
      <c r="S13" s="43">
        <f t="shared" si="3"/>
        <v>0</v>
      </c>
      <c r="T13" s="43">
        <f t="shared" si="3"/>
        <v>0</v>
      </c>
      <c r="U13" s="43">
        <f t="shared" si="3"/>
        <v>1587930460</v>
      </c>
      <c r="V13" s="43">
        <f t="shared" si="3"/>
        <v>2131282541</v>
      </c>
      <c r="W13" s="43">
        <f t="shared" si="3"/>
        <v>2382403666</v>
      </c>
      <c r="X13" s="46">
        <f t="shared" ref="X13:X77" si="4">SUM(Q13:W13)</f>
        <v>27490103359</v>
      </c>
      <c r="Y13" s="47">
        <f t="shared" ref="Y13:Y77" si="5">X13-O13</f>
        <v>27490103359</v>
      </c>
      <c r="Z13" s="48">
        <f t="shared" ref="Z13:AF62" si="6">Q13-H13</f>
        <v>21388486692</v>
      </c>
      <c r="AA13" s="49">
        <f t="shared" si="1"/>
        <v>0</v>
      </c>
      <c r="AB13" s="49">
        <f t="shared" si="1"/>
        <v>0</v>
      </c>
      <c r="AC13" s="49">
        <f t="shared" si="1"/>
        <v>0</v>
      </c>
      <c r="AD13" s="49">
        <f t="shared" si="1"/>
        <v>1587930460</v>
      </c>
      <c r="AE13" s="49">
        <f t="shared" si="1"/>
        <v>2131282541</v>
      </c>
      <c r="AF13" s="49">
        <f t="shared" si="1"/>
        <v>2382403666</v>
      </c>
      <c r="AG13" s="49">
        <f t="shared" ref="AG13:AG38" si="7">SUM(Z13:AF13)</f>
        <v>27490103359</v>
      </c>
    </row>
    <row r="14" spans="1:33" ht="26.45" customHeight="1">
      <c r="A14" s="50" t="s">
        <v>218</v>
      </c>
      <c r="B14" s="51" t="s">
        <v>43</v>
      </c>
      <c r="C14" s="51" t="s">
        <v>26</v>
      </c>
      <c r="D14" s="51" t="s">
        <v>28</v>
      </c>
      <c r="E14" s="52"/>
      <c r="F14" s="42" t="s">
        <v>29</v>
      </c>
      <c r="G14" s="35">
        <f>G15+G23+G29+G35+G41+G47+G53</f>
        <v>107224020</v>
      </c>
      <c r="H14" s="43"/>
      <c r="I14" s="43"/>
      <c r="J14" s="43"/>
      <c r="K14" s="43"/>
      <c r="L14" s="43"/>
      <c r="M14" s="43"/>
      <c r="N14" s="43"/>
      <c r="O14" s="44">
        <f t="shared" si="2"/>
        <v>0</v>
      </c>
      <c r="P14" s="45">
        <f>SUM(P15:P20)</f>
        <v>81404900</v>
      </c>
      <c r="Q14" s="43">
        <f t="shared" ref="Q14:V14" si="8">SUM(Q15:Q20)</f>
        <v>0</v>
      </c>
      <c r="R14" s="43">
        <f t="shared" si="8"/>
        <v>0</v>
      </c>
      <c r="S14" s="43">
        <f t="shared" si="8"/>
        <v>0</v>
      </c>
      <c r="T14" s="43">
        <f t="shared" si="8"/>
        <v>0</v>
      </c>
      <c r="U14" s="43">
        <f t="shared" si="8"/>
        <v>32967580</v>
      </c>
      <c r="V14" s="43">
        <f t="shared" si="8"/>
        <v>0</v>
      </c>
      <c r="W14" s="43">
        <f>SUM(W15:W20)</f>
        <v>48437320</v>
      </c>
      <c r="X14" s="46">
        <f t="shared" si="4"/>
        <v>81404900</v>
      </c>
      <c r="Y14" s="47">
        <f t="shared" si="5"/>
        <v>81404900</v>
      </c>
      <c r="Z14" s="48">
        <f t="shared" si="6"/>
        <v>0</v>
      </c>
      <c r="AA14" s="49">
        <f t="shared" si="1"/>
        <v>0</v>
      </c>
      <c r="AB14" s="49">
        <f t="shared" si="1"/>
        <v>0</v>
      </c>
      <c r="AC14" s="49">
        <f t="shared" si="1"/>
        <v>0</v>
      </c>
      <c r="AD14" s="49">
        <f t="shared" si="1"/>
        <v>32967580</v>
      </c>
      <c r="AE14" s="49">
        <f t="shared" si="1"/>
        <v>0</v>
      </c>
      <c r="AF14" s="49">
        <f t="shared" si="1"/>
        <v>48437320</v>
      </c>
      <c r="AG14" s="49">
        <f t="shared" si="7"/>
        <v>81404900</v>
      </c>
    </row>
    <row r="15" spans="1:33" ht="26.45" customHeight="1">
      <c r="A15" s="50" t="s">
        <v>218</v>
      </c>
      <c r="B15" s="51" t="s">
        <v>43</v>
      </c>
      <c r="C15" s="51" t="s">
        <v>26</v>
      </c>
      <c r="D15" s="51" t="s">
        <v>28</v>
      </c>
      <c r="E15" s="52" t="s">
        <v>26</v>
      </c>
      <c r="F15" s="42" t="s">
        <v>30</v>
      </c>
      <c r="G15" s="35">
        <f>SUM(G16:G21)</f>
        <v>55502160</v>
      </c>
      <c r="H15" s="53"/>
      <c r="I15" s="49"/>
      <c r="J15" s="49"/>
      <c r="K15" s="49"/>
      <c r="L15" s="54"/>
      <c r="M15" s="53"/>
      <c r="N15" s="49"/>
      <c r="O15" s="44">
        <f t="shared" si="2"/>
        <v>0</v>
      </c>
      <c r="P15" s="55">
        <v>19363200</v>
      </c>
      <c r="Q15" s="53"/>
      <c r="R15" s="49"/>
      <c r="S15" s="49"/>
      <c r="T15" s="49"/>
      <c r="U15" s="54">
        <v>7938800</v>
      </c>
      <c r="V15" s="53"/>
      <c r="W15" s="53">
        <f>P15-U15</f>
        <v>11424400</v>
      </c>
      <c r="X15" s="46">
        <f t="shared" si="4"/>
        <v>19363200</v>
      </c>
      <c r="Y15" s="47">
        <f t="shared" si="5"/>
        <v>19363200</v>
      </c>
      <c r="Z15" s="56">
        <f t="shared" si="6"/>
        <v>0</v>
      </c>
      <c r="AA15" s="53">
        <f t="shared" si="1"/>
        <v>0</v>
      </c>
      <c r="AB15" s="53">
        <f t="shared" si="1"/>
        <v>0</v>
      </c>
      <c r="AC15" s="53">
        <f t="shared" si="1"/>
        <v>0</v>
      </c>
      <c r="AD15" s="53">
        <f t="shared" si="1"/>
        <v>7938800</v>
      </c>
      <c r="AE15" s="53">
        <f t="shared" si="1"/>
        <v>0</v>
      </c>
      <c r="AF15" s="53">
        <f t="shared" si="1"/>
        <v>11424400</v>
      </c>
      <c r="AG15" s="53">
        <f t="shared" si="7"/>
        <v>19363200</v>
      </c>
    </row>
    <row r="16" spans="1:33" ht="26.45" customHeight="1">
      <c r="A16" s="400" t="s">
        <v>31</v>
      </c>
      <c r="B16" s="401"/>
      <c r="C16" s="401"/>
      <c r="D16" s="401"/>
      <c r="E16" s="402"/>
      <c r="F16" s="57" t="s">
        <v>32</v>
      </c>
      <c r="G16" s="58">
        <v>2927600</v>
      </c>
      <c r="H16" s="53"/>
      <c r="I16" s="49"/>
      <c r="J16" s="49"/>
      <c r="K16" s="49"/>
      <c r="L16" s="54"/>
      <c r="M16" s="53"/>
      <c r="N16" s="49"/>
      <c r="O16" s="44">
        <f t="shared" si="2"/>
        <v>0</v>
      </c>
      <c r="P16" s="55">
        <v>12475720</v>
      </c>
      <c r="Q16" s="53"/>
      <c r="R16" s="49"/>
      <c r="S16" s="49"/>
      <c r="T16" s="49"/>
      <c r="U16" s="54">
        <v>6422400</v>
      </c>
      <c r="V16" s="53"/>
      <c r="W16" s="53">
        <f t="shared" ref="W16:W20" si="9">P16-U16</f>
        <v>6053320</v>
      </c>
      <c r="X16" s="46">
        <f t="shared" si="4"/>
        <v>12475720</v>
      </c>
      <c r="Y16" s="47">
        <f t="shared" si="5"/>
        <v>12475720</v>
      </c>
      <c r="Z16" s="56">
        <f t="shared" si="6"/>
        <v>0</v>
      </c>
      <c r="AA16" s="53">
        <f t="shared" si="1"/>
        <v>0</v>
      </c>
      <c r="AB16" s="53">
        <f t="shared" si="1"/>
        <v>0</v>
      </c>
      <c r="AC16" s="53">
        <f t="shared" si="1"/>
        <v>0</v>
      </c>
      <c r="AD16" s="53">
        <f t="shared" si="1"/>
        <v>6422400</v>
      </c>
      <c r="AE16" s="53">
        <f t="shared" si="1"/>
        <v>0</v>
      </c>
      <c r="AF16" s="53">
        <f t="shared" si="1"/>
        <v>6053320</v>
      </c>
      <c r="AG16" s="53">
        <f t="shared" si="7"/>
        <v>12475720</v>
      </c>
    </row>
    <row r="17" spans="1:33" ht="26.45" customHeight="1">
      <c r="A17" s="403" t="s">
        <v>33</v>
      </c>
      <c r="B17" s="404"/>
      <c r="C17" s="404"/>
      <c r="D17" s="404"/>
      <c r="E17" s="405"/>
      <c r="F17" s="57" t="s">
        <v>34</v>
      </c>
      <c r="G17" s="58">
        <v>3058560</v>
      </c>
      <c r="H17" s="53"/>
      <c r="I17" s="49"/>
      <c r="J17" s="49"/>
      <c r="K17" s="49"/>
      <c r="L17" s="54"/>
      <c r="M17" s="53"/>
      <c r="N17" s="49"/>
      <c r="O17" s="44">
        <f t="shared" si="2"/>
        <v>0</v>
      </c>
      <c r="P17" s="55">
        <v>9505600</v>
      </c>
      <c r="Q17" s="53"/>
      <c r="R17" s="49"/>
      <c r="S17" s="49"/>
      <c r="T17" s="49"/>
      <c r="U17" s="54">
        <v>6558000</v>
      </c>
      <c r="V17" s="53"/>
      <c r="W17" s="53">
        <f t="shared" si="9"/>
        <v>2947600</v>
      </c>
      <c r="X17" s="46">
        <f t="shared" si="4"/>
        <v>9505600</v>
      </c>
      <c r="Y17" s="47">
        <f t="shared" si="5"/>
        <v>9505600</v>
      </c>
      <c r="Z17" s="56">
        <f t="shared" si="6"/>
        <v>0</v>
      </c>
      <c r="AA17" s="53">
        <f t="shared" si="1"/>
        <v>0</v>
      </c>
      <c r="AB17" s="53">
        <f t="shared" si="1"/>
        <v>0</v>
      </c>
      <c r="AC17" s="53">
        <f t="shared" si="1"/>
        <v>0</v>
      </c>
      <c r="AD17" s="53">
        <f t="shared" si="1"/>
        <v>6558000</v>
      </c>
      <c r="AE17" s="53">
        <f t="shared" si="1"/>
        <v>0</v>
      </c>
      <c r="AF17" s="53">
        <f t="shared" si="1"/>
        <v>2947600</v>
      </c>
      <c r="AG17" s="53">
        <f t="shared" si="7"/>
        <v>9505600</v>
      </c>
    </row>
    <row r="18" spans="1:33" ht="26.45" customHeight="1">
      <c r="A18" s="400" t="s">
        <v>35</v>
      </c>
      <c r="B18" s="401"/>
      <c r="C18" s="401"/>
      <c r="D18" s="401"/>
      <c r="E18" s="402"/>
      <c r="F18" s="57" t="s">
        <v>36</v>
      </c>
      <c r="G18" s="58">
        <v>7016000</v>
      </c>
      <c r="H18" s="53"/>
      <c r="I18" s="49"/>
      <c r="J18" s="49"/>
      <c r="K18" s="49"/>
      <c r="L18" s="53"/>
      <c r="M18" s="53"/>
      <c r="N18" s="49"/>
      <c r="O18" s="44">
        <f t="shared" si="2"/>
        <v>0</v>
      </c>
      <c r="P18" s="59">
        <v>6218400</v>
      </c>
      <c r="Q18" s="53"/>
      <c r="R18" s="49"/>
      <c r="S18" s="49"/>
      <c r="T18" s="49"/>
      <c r="U18" s="53">
        <v>3860400</v>
      </c>
      <c r="V18" s="53"/>
      <c r="W18" s="53">
        <f t="shared" si="9"/>
        <v>2358000</v>
      </c>
      <c r="X18" s="46">
        <f t="shared" si="4"/>
        <v>6218400</v>
      </c>
      <c r="Y18" s="47">
        <f t="shared" si="5"/>
        <v>6218400</v>
      </c>
      <c r="Z18" s="56">
        <f t="shared" si="6"/>
        <v>0</v>
      </c>
      <c r="AA18" s="53">
        <f t="shared" si="1"/>
        <v>0</v>
      </c>
      <c r="AB18" s="53">
        <f t="shared" si="1"/>
        <v>0</v>
      </c>
      <c r="AC18" s="53">
        <f t="shared" si="1"/>
        <v>0</v>
      </c>
      <c r="AD18" s="53">
        <f t="shared" si="1"/>
        <v>3860400</v>
      </c>
      <c r="AE18" s="53">
        <f t="shared" si="1"/>
        <v>0</v>
      </c>
      <c r="AF18" s="53">
        <f t="shared" si="1"/>
        <v>2358000</v>
      </c>
      <c r="AG18" s="53">
        <f t="shared" si="7"/>
        <v>6218400</v>
      </c>
    </row>
    <row r="19" spans="1:33" ht="26.45" customHeight="1">
      <c r="A19" s="400" t="s">
        <v>37</v>
      </c>
      <c r="B19" s="401"/>
      <c r="C19" s="401"/>
      <c r="D19" s="401"/>
      <c r="E19" s="402"/>
      <c r="F19" s="57" t="s">
        <v>38</v>
      </c>
      <c r="G19" s="58">
        <v>2000000</v>
      </c>
      <c r="H19" s="53"/>
      <c r="I19" s="49"/>
      <c r="J19" s="49"/>
      <c r="K19" s="49"/>
      <c r="L19" s="54"/>
      <c r="M19" s="53"/>
      <c r="N19" s="49"/>
      <c r="O19" s="44">
        <f t="shared" si="2"/>
        <v>0</v>
      </c>
      <c r="P19" s="55">
        <v>6083200</v>
      </c>
      <c r="Q19" s="53"/>
      <c r="R19" s="49"/>
      <c r="S19" s="49"/>
      <c r="T19" s="49"/>
      <c r="U19" s="54">
        <v>3725200</v>
      </c>
      <c r="V19" s="53"/>
      <c r="W19" s="53">
        <f t="shared" si="9"/>
        <v>2358000</v>
      </c>
      <c r="X19" s="46">
        <f t="shared" si="4"/>
        <v>6083200</v>
      </c>
      <c r="Y19" s="47">
        <f t="shared" si="5"/>
        <v>6083200</v>
      </c>
      <c r="Z19" s="56">
        <f t="shared" si="6"/>
        <v>0</v>
      </c>
      <c r="AA19" s="53">
        <f t="shared" si="1"/>
        <v>0</v>
      </c>
      <c r="AB19" s="53">
        <f t="shared" si="1"/>
        <v>0</v>
      </c>
      <c r="AC19" s="53">
        <f t="shared" si="1"/>
        <v>0</v>
      </c>
      <c r="AD19" s="53">
        <f t="shared" si="1"/>
        <v>3725200</v>
      </c>
      <c r="AE19" s="53">
        <f t="shared" si="1"/>
        <v>0</v>
      </c>
      <c r="AF19" s="53">
        <f t="shared" si="1"/>
        <v>2358000</v>
      </c>
      <c r="AG19" s="53">
        <f t="shared" si="7"/>
        <v>6083200</v>
      </c>
    </row>
    <row r="20" spans="1:33" ht="26.45" customHeight="1">
      <c r="A20" s="400" t="s">
        <v>39</v>
      </c>
      <c r="B20" s="401"/>
      <c r="C20" s="401"/>
      <c r="D20" s="401"/>
      <c r="E20" s="402"/>
      <c r="F20" s="57" t="s">
        <v>40</v>
      </c>
      <c r="G20" s="58">
        <v>28980000</v>
      </c>
      <c r="H20" s="53"/>
      <c r="I20" s="49"/>
      <c r="J20" s="49"/>
      <c r="K20" s="49"/>
      <c r="L20" s="54"/>
      <c r="M20" s="53"/>
      <c r="N20" s="49"/>
      <c r="O20" s="44">
        <f t="shared" si="2"/>
        <v>0</v>
      </c>
      <c r="P20" s="55">
        <v>27758780</v>
      </c>
      <c r="Q20" s="53"/>
      <c r="R20" s="49"/>
      <c r="S20" s="49"/>
      <c r="T20" s="49"/>
      <c r="U20" s="54">
        <v>4462780</v>
      </c>
      <c r="V20" s="53"/>
      <c r="W20" s="53">
        <f t="shared" si="9"/>
        <v>23296000</v>
      </c>
      <c r="X20" s="46">
        <f t="shared" si="4"/>
        <v>27758780</v>
      </c>
      <c r="Y20" s="47">
        <f t="shared" si="5"/>
        <v>27758780</v>
      </c>
      <c r="Z20" s="56">
        <f t="shared" si="6"/>
        <v>0</v>
      </c>
      <c r="AA20" s="53">
        <f t="shared" si="1"/>
        <v>0</v>
      </c>
      <c r="AB20" s="53">
        <f t="shared" si="1"/>
        <v>0</v>
      </c>
      <c r="AC20" s="53">
        <f t="shared" si="1"/>
        <v>0</v>
      </c>
      <c r="AD20" s="53">
        <f t="shared" si="1"/>
        <v>4462780</v>
      </c>
      <c r="AE20" s="53">
        <f t="shared" si="1"/>
        <v>0</v>
      </c>
      <c r="AF20" s="53">
        <f t="shared" si="1"/>
        <v>23296000</v>
      </c>
      <c r="AG20" s="53">
        <f t="shared" si="7"/>
        <v>27758780</v>
      </c>
    </row>
    <row r="21" spans="1:33" ht="26.45" customHeight="1">
      <c r="A21" s="400" t="s">
        <v>41</v>
      </c>
      <c r="B21" s="401"/>
      <c r="C21" s="401"/>
      <c r="D21" s="401"/>
      <c r="E21" s="402"/>
      <c r="F21" s="57" t="s">
        <v>42</v>
      </c>
      <c r="G21" s="58">
        <v>11520000</v>
      </c>
      <c r="H21" s="49"/>
      <c r="I21" s="49"/>
      <c r="J21" s="49"/>
      <c r="K21" s="49"/>
      <c r="L21" s="49"/>
      <c r="M21" s="49"/>
      <c r="N21" s="49"/>
      <c r="O21" s="44">
        <f t="shared" si="2"/>
        <v>0</v>
      </c>
      <c r="P21" s="60">
        <f>SUM(P22:P24)</f>
        <v>4770759092</v>
      </c>
      <c r="Q21" s="49">
        <f t="shared" ref="Q21:W21" si="10">SUM(Q22:Q24)</f>
        <v>4591479652</v>
      </c>
      <c r="R21" s="49">
        <f t="shared" si="10"/>
        <v>0</v>
      </c>
      <c r="S21" s="49">
        <f t="shared" si="10"/>
        <v>0</v>
      </c>
      <c r="T21" s="49">
        <f t="shared" si="10"/>
        <v>0</v>
      </c>
      <c r="U21" s="49">
        <f t="shared" si="10"/>
        <v>156190240</v>
      </c>
      <c r="V21" s="49">
        <f t="shared" si="10"/>
        <v>0</v>
      </c>
      <c r="W21" s="49">
        <f t="shared" si="10"/>
        <v>23089200</v>
      </c>
      <c r="X21" s="46">
        <f t="shared" si="4"/>
        <v>4770759092</v>
      </c>
      <c r="Y21" s="47">
        <f t="shared" si="5"/>
        <v>4770759092</v>
      </c>
      <c r="Z21" s="48">
        <f t="shared" si="6"/>
        <v>4591479652</v>
      </c>
      <c r="AA21" s="49">
        <f t="shared" si="1"/>
        <v>0</v>
      </c>
      <c r="AB21" s="49">
        <f t="shared" si="1"/>
        <v>0</v>
      </c>
      <c r="AC21" s="49">
        <f t="shared" si="1"/>
        <v>0</v>
      </c>
      <c r="AD21" s="49">
        <f t="shared" si="1"/>
        <v>156190240</v>
      </c>
      <c r="AE21" s="49">
        <f t="shared" si="1"/>
        <v>0</v>
      </c>
      <c r="AF21" s="49">
        <f t="shared" si="1"/>
        <v>23089200</v>
      </c>
      <c r="AG21" s="49">
        <f t="shared" si="7"/>
        <v>4770759092</v>
      </c>
    </row>
    <row r="22" spans="1:33" ht="26.45" customHeight="1">
      <c r="A22" s="61"/>
      <c r="B22" s="62"/>
      <c r="C22" s="62"/>
      <c r="D22" s="62"/>
      <c r="E22" s="33"/>
      <c r="F22" s="57"/>
      <c r="G22" s="58"/>
      <c r="H22" s="53"/>
      <c r="I22" s="49"/>
      <c r="J22" s="49"/>
      <c r="K22" s="49"/>
      <c r="L22" s="53"/>
      <c r="M22" s="53"/>
      <c r="N22" s="49"/>
      <c r="O22" s="44">
        <f t="shared" si="2"/>
        <v>0</v>
      </c>
      <c r="P22" s="59">
        <v>4591479652</v>
      </c>
      <c r="Q22" s="53">
        <f>P22</f>
        <v>4591479652</v>
      </c>
      <c r="R22" s="49"/>
      <c r="S22" s="49"/>
      <c r="T22" s="49"/>
      <c r="U22" s="53"/>
      <c r="V22" s="53"/>
      <c r="W22" s="49"/>
      <c r="X22" s="46">
        <f t="shared" si="4"/>
        <v>4591479652</v>
      </c>
      <c r="Y22" s="47">
        <f t="shared" si="5"/>
        <v>4591479652</v>
      </c>
      <c r="Z22" s="56">
        <f t="shared" si="6"/>
        <v>4591479652</v>
      </c>
      <c r="AA22" s="53">
        <f t="shared" si="1"/>
        <v>0</v>
      </c>
      <c r="AB22" s="53">
        <f t="shared" si="1"/>
        <v>0</v>
      </c>
      <c r="AC22" s="53">
        <f t="shared" si="1"/>
        <v>0</v>
      </c>
      <c r="AD22" s="53">
        <f t="shared" si="1"/>
        <v>0</v>
      </c>
      <c r="AE22" s="53">
        <f t="shared" si="1"/>
        <v>0</v>
      </c>
      <c r="AF22" s="53">
        <f t="shared" si="1"/>
        <v>0</v>
      </c>
      <c r="AG22" s="53">
        <f t="shared" si="7"/>
        <v>4591479652</v>
      </c>
    </row>
    <row r="23" spans="1:33" ht="26.45" customHeight="1">
      <c r="A23" s="50" t="s">
        <v>218</v>
      </c>
      <c r="B23" s="51" t="s">
        <v>43</v>
      </c>
      <c r="C23" s="51" t="s">
        <v>26</v>
      </c>
      <c r="D23" s="51" t="s">
        <v>28</v>
      </c>
      <c r="E23" s="63" t="s">
        <v>43</v>
      </c>
      <c r="F23" s="42" t="s">
        <v>44</v>
      </c>
      <c r="G23" s="35">
        <f>SUM(G24:G27)</f>
        <v>10932000</v>
      </c>
      <c r="H23" s="53"/>
      <c r="I23" s="49"/>
      <c r="J23" s="49"/>
      <c r="K23" s="49"/>
      <c r="L23" s="54"/>
      <c r="M23" s="53"/>
      <c r="N23" s="49"/>
      <c r="O23" s="44">
        <f t="shared" si="2"/>
        <v>0</v>
      </c>
      <c r="P23" s="55">
        <v>157082480</v>
      </c>
      <c r="Q23" s="53"/>
      <c r="R23" s="49"/>
      <c r="S23" s="49"/>
      <c r="T23" s="49"/>
      <c r="U23" s="54">
        <v>139992960</v>
      </c>
      <c r="V23" s="53"/>
      <c r="W23" s="53">
        <f>P23-U23</f>
        <v>17089520</v>
      </c>
      <c r="X23" s="46">
        <f t="shared" si="4"/>
        <v>157082480</v>
      </c>
      <c r="Y23" s="47">
        <f t="shared" si="5"/>
        <v>157082480</v>
      </c>
      <c r="Z23" s="56">
        <f t="shared" si="6"/>
        <v>0</v>
      </c>
      <c r="AA23" s="53">
        <f t="shared" si="1"/>
        <v>0</v>
      </c>
      <c r="AB23" s="53">
        <f t="shared" si="1"/>
        <v>0</v>
      </c>
      <c r="AC23" s="53">
        <f t="shared" si="1"/>
        <v>0</v>
      </c>
      <c r="AD23" s="53">
        <f t="shared" si="1"/>
        <v>139992960</v>
      </c>
      <c r="AE23" s="53">
        <f t="shared" si="1"/>
        <v>0</v>
      </c>
      <c r="AF23" s="53">
        <f t="shared" si="1"/>
        <v>17089520</v>
      </c>
      <c r="AG23" s="53">
        <f t="shared" si="7"/>
        <v>157082480</v>
      </c>
    </row>
    <row r="24" spans="1:33" ht="26.45" customHeight="1">
      <c r="A24" s="400" t="s">
        <v>31</v>
      </c>
      <c r="B24" s="401"/>
      <c r="C24" s="401"/>
      <c r="D24" s="401"/>
      <c r="E24" s="402"/>
      <c r="F24" s="57" t="s">
        <v>32</v>
      </c>
      <c r="G24" s="58">
        <v>708000</v>
      </c>
      <c r="H24" s="53"/>
      <c r="I24" s="49"/>
      <c r="J24" s="49"/>
      <c r="K24" s="49"/>
      <c r="L24" s="54"/>
      <c r="M24" s="53"/>
      <c r="N24" s="49"/>
      <c r="O24" s="44">
        <f t="shared" si="2"/>
        <v>0</v>
      </c>
      <c r="P24" s="55">
        <v>22196960</v>
      </c>
      <c r="Q24" s="53"/>
      <c r="R24" s="49"/>
      <c r="S24" s="49"/>
      <c r="T24" s="49"/>
      <c r="U24" s="54">
        <v>16197280</v>
      </c>
      <c r="V24" s="53"/>
      <c r="W24" s="53">
        <f>P24-U24</f>
        <v>5999680</v>
      </c>
      <c r="X24" s="46">
        <f t="shared" si="4"/>
        <v>22196960</v>
      </c>
      <c r="Y24" s="47">
        <f t="shared" si="5"/>
        <v>22196960</v>
      </c>
      <c r="Z24" s="56">
        <f t="shared" si="6"/>
        <v>0</v>
      </c>
      <c r="AA24" s="53">
        <f t="shared" si="1"/>
        <v>0</v>
      </c>
      <c r="AB24" s="53">
        <f t="shared" si="1"/>
        <v>0</v>
      </c>
      <c r="AC24" s="53">
        <f t="shared" si="1"/>
        <v>0</v>
      </c>
      <c r="AD24" s="53">
        <f t="shared" si="1"/>
        <v>16197280</v>
      </c>
      <c r="AE24" s="53">
        <f t="shared" si="1"/>
        <v>0</v>
      </c>
      <c r="AF24" s="53">
        <f t="shared" si="1"/>
        <v>5999680</v>
      </c>
      <c r="AG24" s="53">
        <f t="shared" si="7"/>
        <v>22196960</v>
      </c>
    </row>
    <row r="25" spans="1:33" ht="26.45" customHeight="1">
      <c r="A25" s="400" t="s">
        <v>33</v>
      </c>
      <c r="B25" s="401"/>
      <c r="C25" s="401"/>
      <c r="D25" s="401"/>
      <c r="E25" s="402"/>
      <c r="F25" s="57" t="s">
        <v>34</v>
      </c>
      <c r="G25" s="58">
        <v>2376000</v>
      </c>
      <c r="H25" s="43"/>
      <c r="I25" s="43"/>
      <c r="J25" s="43"/>
      <c r="K25" s="43"/>
      <c r="L25" s="43"/>
      <c r="M25" s="43"/>
      <c r="N25" s="43"/>
      <c r="O25" s="44">
        <f t="shared" si="2"/>
        <v>0</v>
      </c>
      <c r="P25" s="45">
        <f>SUM(P26:P27)</f>
        <v>78585260</v>
      </c>
      <c r="Q25" s="43">
        <f t="shared" ref="Q25:W25" si="11">SUM(Q26:Q27)</f>
        <v>0</v>
      </c>
      <c r="R25" s="43">
        <f t="shared" si="11"/>
        <v>0</v>
      </c>
      <c r="S25" s="43">
        <f t="shared" si="11"/>
        <v>0</v>
      </c>
      <c r="T25" s="43">
        <f t="shared" si="11"/>
        <v>0</v>
      </c>
      <c r="U25" s="43">
        <f t="shared" si="11"/>
        <v>76585260</v>
      </c>
      <c r="V25" s="43">
        <f t="shared" si="11"/>
        <v>0</v>
      </c>
      <c r="W25" s="43">
        <f t="shared" si="11"/>
        <v>2000000</v>
      </c>
      <c r="X25" s="46">
        <f t="shared" si="4"/>
        <v>78585260</v>
      </c>
      <c r="Y25" s="47">
        <f t="shared" si="5"/>
        <v>78585260</v>
      </c>
      <c r="Z25" s="48">
        <f t="shared" si="6"/>
        <v>0</v>
      </c>
      <c r="AA25" s="49">
        <f t="shared" si="1"/>
        <v>0</v>
      </c>
      <c r="AB25" s="49">
        <f t="shared" si="1"/>
        <v>0</v>
      </c>
      <c r="AC25" s="49">
        <f t="shared" si="1"/>
        <v>0</v>
      </c>
      <c r="AD25" s="49">
        <f t="shared" si="1"/>
        <v>76585260</v>
      </c>
      <c r="AE25" s="49">
        <f t="shared" si="1"/>
        <v>0</v>
      </c>
      <c r="AF25" s="49">
        <f t="shared" si="1"/>
        <v>2000000</v>
      </c>
      <c r="AG25" s="49">
        <f t="shared" si="7"/>
        <v>78585260</v>
      </c>
    </row>
    <row r="26" spans="1:33" ht="26.45" customHeight="1">
      <c r="A26" s="400" t="s">
        <v>35</v>
      </c>
      <c r="B26" s="401"/>
      <c r="C26" s="401"/>
      <c r="D26" s="401"/>
      <c r="E26" s="402"/>
      <c r="F26" s="57" t="s">
        <v>36</v>
      </c>
      <c r="G26" s="58">
        <v>6348000</v>
      </c>
      <c r="H26" s="53"/>
      <c r="I26" s="49"/>
      <c r="J26" s="49"/>
      <c r="K26" s="49"/>
      <c r="L26" s="54"/>
      <c r="M26" s="53"/>
      <c r="N26" s="49"/>
      <c r="O26" s="44">
        <f t="shared" si="2"/>
        <v>0</v>
      </c>
      <c r="P26" s="55">
        <v>65700000</v>
      </c>
      <c r="Q26" s="53"/>
      <c r="R26" s="49"/>
      <c r="S26" s="49"/>
      <c r="T26" s="49"/>
      <c r="U26" s="54">
        <v>65700000</v>
      </c>
      <c r="V26" s="53"/>
      <c r="W26" s="49"/>
      <c r="X26" s="46">
        <f t="shared" si="4"/>
        <v>65700000</v>
      </c>
      <c r="Y26" s="47">
        <f t="shared" si="5"/>
        <v>65700000</v>
      </c>
      <c r="Z26" s="56">
        <f t="shared" si="6"/>
        <v>0</v>
      </c>
      <c r="AA26" s="53">
        <f t="shared" si="1"/>
        <v>0</v>
      </c>
      <c r="AB26" s="53">
        <f t="shared" si="1"/>
        <v>0</v>
      </c>
      <c r="AC26" s="53">
        <f t="shared" si="1"/>
        <v>0</v>
      </c>
      <c r="AD26" s="53">
        <f t="shared" si="1"/>
        <v>65700000</v>
      </c>
      <c r="AE26" s="53">
        <f t="shared" si="1"/>
        <v>0</v>
      </c>
      <c r="AF26" s="53">
        <f t="shared" si="1"/>
        <v>0</v>
      </c>
      <c r="AG26" s="53">
        <f t="shared" si="7"/>
        <v>65700000</v>
      </c>
    </row>
    <row r="27" spans="1:33" ht="26.45" customHeight="1">
      <c r="A27" s="400" t="s">
        <v>37</v>
      </c>
      <c r="B27" s="401"/>
      <c r="C27" s="401"/>
      <c r="D27" s="401"/>
      <c r="E27" s="402"/>
      <c r="F27" s="57" t="s">
        <v>38</v>
      </c>
      <c r="G27" s="58">
        <v>1500000</v>
      </c>
      <c r="H27" s="53"/>
      <c r="I27" s="49"/>
      <c r="J27" s="49"/>
      <c r="K27" s="49"/>
      <c r="L27" s="54"/>
      <c r="M27" s="53"/>
      <c r="N27" s="49"/>
      <c r="O27" s="44">
        <f t="shared" si="2"/>
        <v>0</v>
      </c>
      <c r="P27" s="55">
        <v>12885260</v>
      </c>
      <c r="Q27" s="53"/>
      <c r="R27" s="49"/>
      <c r="S27" s="49"/>
      <c r="T27" s="49"/>
      <c r="U27" s="54">
        <v>10885260</v>
      </c>
      <c r="V27" s="53"/>
      <c r="W27" s="53">
        <f>P27-U27</f>
        <v>2000000</v>
      </c>
      <c r="X27" s="46">
        <f t="shared" si="4"/>
        <v>12885260</v>
      </c>
      <c r="Y27" s="47">
        <f t="shared" si="5"/>
        <v>12885260</v>
      </c>
      <c r="Z27" s="56">
        <f t="shared" si="6"/>
        <v>0</v>
      </c>
      <c r="AA27" s="53">
        <f t="shared" si="1"/>
        <v>0</v>
      </c>
      <c r="AB27" s="53">
        <f t="shared" si="1"/>
        <v>0</v>
      </c>
      <c r="AC27" s="53">
        <f t="shared" si="1"/>
        <v>0</v>
      </c>
      <c r="AD27" s="53">
        <f t="shared" si="1"/>
        <v>10885260</v>
      </c>
      <c r="AE27" s="53">
        <f t="shared" si="1"/>
        <v>0</v>
      </c>
      <c r="AF27" s="53">
        <f t="shared" si="1"/>
        <v>2000000</v>
      </c>
      <c r="AG27" s="53">
        <f t="shared" si="7"/>
        <v>12885260</v>
      </c>
    </row>
    <row r="28" spans="1:33" ht="26.45" customHeight="1">
      <c r="A28" s="61"/>
      <c r="B28" s="62"/>
      <c r="C28" s="62"/>
      <c r="D28" s="62"/>
      <c r="E28" s="33"/>
      <c r="F28" s="57"/>
      <c r="G28" s="58"/>
      <c r="H28" s="49"/>
      <c r="I28" s="49"/>
      <c r="J28" s="49"/>
      <c r="K28" s="49"/>
      <c r="L28" s="49"/>
      <c r="M28" s="49"/>
      <c r="N28" s="49"/>
      <c r="O28" s="44">
        <f t="shared" si="2"/>
        <v>0</v>
      </c>
      <c r="P28" s="60">
        <f>SUM(P29:P30)</f>
        <v>22466300</v>
      </c>
      <c r="Q28" s="49">
        <f t="shared" ref="Q28:W28" si="12">SUM(Q29:Q30)</f>
        <v>0</v>
      </c>
      <c r="R28" s="49">
        <f t="shared" si="12"/>
        <v>0</v>
      </c>
      <c r="S28" s="49">
        <f t="shared" si="12"/>
        <v>0</v>
      </c>
      <c r="T28" s="49">
        <f t="shared" si="12"/>
        <v>0</v>
      </c>
      <c r="U28" s="49">
        <f t="shared" si="12"/>
        <v>10119300</v>
      </c>
      <c r="V28" s="49">
        <f t="shared" si="12"/>
        <v>0</v>
      </c>
      <c r="W28" s="49">
        <f t="shared" si="12"/>
        <v>12347000</v>
      </c>
      <c r="X28" s="46">
        <f t="shared" si="4"/>
        <v>22466300</v>
      </c>
      <c r="Y28" s="47">
        <f t="shared" si="5"/>
        <v>22466300</v>
      </c>
      <c r="Z28" s="48">
        <f t="shared" si="6"/>
        <v>0</v>
      </c>
      <c r="AA28" s="49">
        <f t="shared" si="6"/>
        <v>0</v>
      </c>
      <c r="AB28" s="49">
        <f t="shared" si="6"/>
        <v>0</v>
      </c>
      <c r="AC28" s="49">
        <f t="shared" si="6"/>
        <v>0</v>
      </c>
      <c r="AD28" s="49">
        <f t="shared" si="6"/>
        <v>10119300</v>
      </c>
      <c r="AE28" s="49">
        <f t="shared" si="6"/>
        <v>0</v>
      </c>
      <c r="AF28" s="49">
        <f t="shared" si="6"/>
        <v>12347000</v>
      </c>
      <c r="AG28" s="49">
        <f t="shared" si="7"/>
        <v>22466300</v>
      </c>
    </row>
    <row r="29" spans="1:33" ht="26.45" customHeight="1">
      <c r="A29" s="50" t="s">
        <v>218</v>
      </c>
      <c r="B29" s="51" t="s">
        <v>43</v>
      </c>
      <c r="C29" s="51" t="s">
        <v>26</v>
      </c>
      <c r="D29" s="51" t="s">
        <v>28</v>
      </c>
      <c r="E29" s="52" t="s">
        <v>45</v>
      </c>
      <c r="F29" s="42" t="s">
        <v>46</v>
      </c>
      <c r="G29" s="35">
        <f>SUM(G30:G33)</f>
        <v>11027500</v>
      </c>
      <c r="H29" s="53"/>
      <c r="I29" s="49"/>
      <c r="J29" s="49"/>
      <c r="K29" s="49"/>
      <c r="L29" s="54"/>
      <c r="M29" s="53"/>
      <c r="N29" s="49"/>
      <c r="O29" s="44">
        <f t="shared" si="2"/>
        <v>0</v>
      </c>
      <c r="P29" s="55">
        <v>10119300</v>
      </c>
      <c r="Q29" s="53"/>
      <c r="R29" s="49"/>
      <c r="S29" s="49"/>
      <c r="T29" s="49"/>
      <c r="U29" s="54">
        <v>10119300</v>
      </c>
      <c r="V29" s="53"/>
      <c r="W29" s="49"/>
      <c r="X29" s="46">
        <f t="shared" si="4"/>
        <v>10119300</v>
      </c>
      <c r="Y29" s="47">
        <f t="shared" si="5"/>
        <v>10119300</v>
      </c>
      <c r="Z29" s="56">
        <f t="shared" si="6"/>
        <v>0</v>
      </c>
      <c r="AA29" s="53">
        <f t="shared" si="6"/>
        <v>0</v>
      </c>
      <c r="AB29" s="53">
        <f t="shared" si="6"/>
        <v>0</v>
      </c>
      <c r="AC29" s="53">
        <f t="shared" si="6"/>
        <v>0</v>
      </c>
      <c r="AD29" s="53">
        <f t="shared" si="6"/>
        <v>10119300</v>
      </c>
      <c r="AE29" s="53">
        <f t="shared" si="6"/>
        <v>0</v>
      </c>
      <c r="AF29" s="53">
        <f t="shared" si="6"/>
        <v>0</v>
      </c>
      <c r="AG29" s="53">
        <f t="shared" si="7"/>
        <v>10119300</v>
      </c>
    </row>
    <row r="30" spans="1:33" ht="26.45" customHeight="1">
      <c r="A30" s="400" t="s">
        <v>31</v>
      </c>
      <c r="B30" s="401"/>
      <c r="C30" s="401"/>
      <c r="D30" s="401"/>
      <c r="E30" s="402"/>
      <c r="F30" s="57" t="s">
        <v>32</v>
      </c>
      <c r="G30" s="58">
        <v>803500</v>
      </c>
      <c r="H30" s="53"/>
      <c r="I30" s="49"/>
      <c r="J30" s="49"/>
      <c r="K30" s="49"/>
      <c r="L30" s="54"/>
      <c r="M30" s="53"/>
      <c r="N30" s="49"/>
      <c r="O30" s="44">
        <f t="shared" si="2"/>
        <v>0</v>
      </c>
      <c r="P30" s="55">
        <v>12347000</v>
      </c>
      <c r="Q30" s="53"/>
      <c r="R30" s="49"/>
      <c r="S30" s="49"/>
      <c r="T30" s="49"/>
      <c r="U30" s="54"/>
      <c r="V30" s="53"/>
      <c r="W30" s="53">
        <v>12347000</v>
      </c>
      <c r="X30" s="46">
        <f t="shared" si="4"/>
        <v>12347000</v>
      </c>
      <c r="Y30" s="47">
        <f t="shared" si="5"/>
        <v>12347000</v>
      </c>
      <c r="Z30" s="56">
        <f t="shared" si="6"/>
        <v>0</v>
      </c>
      <c r="AA30" s="53">
        <f t="shared" si="6"/>
        <v>0</v>
      </c>
      <c r="AB30" s="53">
        <f t="shared" si="6"/>
        <v>0</v>
      </c>
      <c r="AC30" s="53">
        <f t="shared" si="6"/>
        <v>0</v>
      </c>
      <c r="AD30" s="53">
        <f t="shared" si="6"/>
        <v>0</v>
      </c>
      <c r="AE30" s="53">
        <f t="shared" si="6"/>
        <v>0</v>
      </c>
      <c r="AF30" s="53">
        <f t="shared" si="6"/>
        <v>12347000</v>
      </c>
      <c r="AG30" s="53">
        <f t="shared" si="7"/>
        <v>12347000</v>
      </c>
    </row>
    <row r="31" spans="1:33" ht="26.45" customHeight="1">
      <c r="A31" s="400" t="s">
        <v>33</v>
      </c>
      <c r="B31" s="401"/>
      <c r="C31" s="401"/>
      <c r="D31" s="401"/>
      <c r="E31" s="402"/>
      <c r="F31" s="57" t="s">
        <v>34</v>
      </c>
      <c r="G31" s="58">
        <v>2376000</v>
      </c>
      <c r="H31" s="49"/>
      <c r="I31" s="49"/>
      <c r="J31" s="49"/>
      <c r="K31" s="49"/>
      <c r="L31" s="49"/>
      <c r="M31" s="49"/>
      <c r="N31" s="49"/>
      <c r="O31" s="44">
        <f t="shared" si="2"/>
        <v>0</v>
      </c>
      <c r="P31" s="60">
        <f>SUM(P32:P38)</f>
        <v>2191941142</v>
      </c>
      <c r="Q31" s="49">
        <f t="shared" ref="Q31:W31" si="13">SUM(Q32:Q38)</f>
        <v>533818444</v>
      </c>
      <c r="R31" s="49">
        <f t="shared" si="13"/>
        <v>0</v>
      </c>
      <c r="S31" s="49">
        <f t="shared" si="13"/>
        <v>0</v>
      </c>
      <c r="T31" s="49">
        <f t="shared" si="13"/>
        <v>0</v>
      </c>
      <c r="U31" s="49">
        <f t="shared" si="13"/>
        <v>2500000</v>
      </c>
      <c r="V31" s="49">
        <f t="shared" si="13"/>
        <v>1339616925</v>
      </c>
      <c r="W31" s="49">
        <f t="shared" si="13"/>
        <v>316005773</v>
      </c>
      <c r="X31" s="46">
        <f t="shared" si="4"/>
        <v>2191941142</v>
      </c>
      <c r="Y31" s="47">
        <f t="shared" si="5"/>
        <v>2191941142</v>
      </c>
      <c r="Z31" s="48">
        <f t="shared" si="6"/>
        <v>533818444</v>
      </c>
      <c r="AA31" s="49">
        <f t="shared" si="6"/>
        <v>0</v>
      </c>
      <c r="AB31" s="49">
        <f t="shared" si="6"/>
        <v>0</v>
      </c>
      <c r="AC31" s="49">
        <f t="shared" si="6"/>
        <v>0</v>
      </c>
      <c r="AD31" s="49">
        <f t="shared" si="6"/>
        <v>2500000</v>
      </c>
      <c r="AE31" s="49">
        <f t="shared" si="6"/>
        <v>1339616925</v>
      </c>
      <c r="AF31" s="49">
        <f t="shared" si="6"/>
        <v>316005773</v>
      </c>
      <c r="AG31" s="49">
        <f t="shared" si="7"/>
        <v>2191941142</v>
      </c>
    </row>
    <row r="32" spans="1:33" ht="26.45" customHeight="1">
      <c r="A32" s="400" t="s">
        <v>35</v>
      </c>
      <c r="B32" s="401"/>
      <c r="C32" s="401"/>
      <c r="D32" s="401"/>
      <c r="E32" s="402"/>
      <c r="F32" s="57" t="s">
        <v>36</v>
      </c>
      <c r="G32" s="58">
        <v>6348000</v>
      </c>
      <c r="H32" s="53"/>
      <c r="I32" s="49"/>
      <c r="J32" s="49"/>
      <c r="K32" s="49"/>
      <c r="L32" s="53"/>
      <c r="M32" s="54"/>
      <c r="N32" s="49"/>
      <c r="O32" s="44">
        <f t="shared" si="2"/>
        <v>0</v>
      </c>
      <c r="P32" s="55">
        <v>2682000</v>
      </c>
      <c r="Q32" s="53"/>
      <c r="R32" s="49"/>
      <c r="S32" s="49"/>
      <c r="T32" s="49"/>
      <c r="U32" s="53"/>
      <c r="V32" s="54">
        <v>2682000</v>
      </c>
      <c r="W32" s="49"/>
      <c r="X32" s="46">
        <f t="shared" si="4"/>
        <v>2682000</v>
      </c>
      <c r="Y32" s="47">
        <f t="shared" si="5"/>
        <v>2682000</v>
      </c>
      <c r="Z32" s="56">
        <f t="shared" si="6"/>
        <v>0</v>
      </c>
      <c r="AA32" s="53">
        <f t="shared" si="6"/>
        <v>0</v>
      </c>
      <c r="AB32" s="53">
        <f t="shared" si="6"/>
        <v>0</v>
      </c>
      <c r="AC32" s="53">
        <f t="shared" si="6"/>
        <v>0</v>
      </c>
      <c r="AD32" s="53">
        <f t="shared" si="6"/>
        <v>0</v>
      </c>
      <c r="AE32" s="53">
        <f t="shared" si="6"/>
        <v>2682000</v>
      </c>
      <c r="AF32" s="53">
        <f t="shared" si="6"/>
        <v>0</v>
      </c>
      <c r="AG32" s="53">
        <f t="shared" si="7"/>
        <v>2682000</v>
      </c>
    </row>
    <row r="33" spans="1:33" ht="26.45" customHeight="1">
      <c r="A33" s="400" t="s">
        <v>37</v>
      </c>
      <c r="B33" s="401"/>
      <c r="C33" s="401"/>
      <c r="D33" s="401"/>
      <c r="E33" s="402"/>
      <c r="F33" s="57" t="s">
        <v>38</v>
      </c>
      <c r="G33" s="58">
        <v>1500000</v>
      </c>
      <c r="H33" s="53"/>
      <c r="I33" s="49"/>
      <c r="J33" s="49"/>
      <c r="K33" s="49"/>
      <c r="L33" s="53"/>
      <c r="M33" s="54"/>
      <c r="N33" s="49"/>
      <c r="O33" s="44">
        <f t="shared" si="2"/>
        <v>0</v>
      </c>
      <c r="P33" s="55">
        <v>239079275</v>
      </c>
      <c r="Q33" s="53"/>
      <c r="R33" s="49"/>
      <c r="S33" s="49"/>
      <c r="T33" s="49"/>
      <c r="U33" s="53"/>
      <c r="V33" s="54">
        <v>197086800</v>
      </c>
      <c r="W33" s="53">
        <f>P33-V33</f>
        <v>41992475</v>
      </c>
      <c r="X33" s="46">
        <f t="shared" si="4"/>
        <v>239079275</v>
      </c>
      <c r="Y33" s="47">
        <f t="shared" si="5"/>
        <v>239079275</v>
      </c>
      <c r="Z33" s="56">
        <f t="shared" si="6"/>
        <v>0</v>
      </c>
      <c r="AA33" s="53">
        <f t="shared" si="6"/>
        <v>0</v>
      </c>
      <c r="AB33" s="53">
        <f t="shared" si="6"/>
        <v>0</v>
      </c>
      <c r="AC33" s="53">
        <f t="shared" si="6"/>
        <v>0</v>
      </c>
      <c r="AD33" s="53">
        <f t="shared" si="6"/>
        <v>0</v>
      </c>
      <c r="AE33" s="53">
        <f t="shared" si="6"/>
        <v>197086800</v>
      </c>
      <c r="AF33" s="53">
        <f t="shared" si="6"/>
        <v>41992475</v>
      </c>
      <c r="AG33" s="53">
        <f t="shared" si="7"/>
        <v>239079275</v>
      </c>
    </row>
    <row r="34" spans="1:33" ht="26.45" customHeight="1">
      <c r="A34" s="61"/>
      <c r="B34" s="62"/>
      <c r="C34" s="62"/>
      <c r="D34" s="62"/>
      <c r="E34" s="33"/>
      <c r="F34" s="57"/>
      <c r="G34" s="58"/>
      <c r="H34" s="53"/>
      <c r="I34" s="49"/>
      <c r="J34" s="49"/>
      <c r="K34" s="49"/>
      <c r="L34" s="53"/>
      <c r="M34" s="53"/>
      <c r="N34" s="49"/>
      <c r="O34" s="44">
        <f t="shared" si="2"/>
        <v>0</v>
      </c>
      <c r="P34" s="59">
        <v>59667200</v>
      </c>
      <c r="Q34" s="53"/>
      <c r="R34" s="49"/>
      <c r="S34" s="49"/>
      <c r="T34" s="49"/>
      <c r="U34" s="53"/>
      <c r="V34" s="64">
        <f>P34</f>
        <v>59667200</v>
      </c>
      <c r="W34" s="65"/>
      <c r="X34" s="46">
        <f t="shared" si="4"/>
        <v>59667200</v>
      </c>
      <c r="Y34" s="47">
        <f t="shared" si="5"/>
        <v>59667200</v>
      </c>
      <c r="Z34" s="56">
        <f t="shared" si="6"/>
        <v>0</v>
      </c>
      <c r="AA34" s="53">
        <f t="shared" si="6"/>
        <v>0</v>
      </c>
      <c r="AB34" s="53">
        <f t="shared" si="6"/>
        <v>0</v>
      </c>
      <c r="AC34" s="53">
        <f t="shared" si="6"/>
        <v>0</v>
      </c>
      <c r="AD34" s="53">
        <f t="shared" si="6"/>
        <v>0</v>
      </c>
      <c r="AE34" s="53">
        <f t="shared" si="6"/>
        <v>59667200</v>
      </c>
      <c r="AF34" s="53">
        <f t="shared" si="6"/>
        <v>0</v>
      </c>
      <c r="AG34" s="53">
        <f t="shared" si="7"/>
        <v>59667200</v>
      </c>
    </row>
    <row r="35" spans="1:33" ht="26.45" customHeight="1">
      <c r="A35" s="50" t="s">
        <v>218</v>
      </c>
      <c r="B35" s="51" t="s">
        <v>43</v>
      </c>
      <c r="C35" s="51" t="s">
        <v>26</v>
      </c>
      <c r="D35" s="51" t="s">
        <v>28</v>
      </c>
      <c r="E35" s="63" t="s">
        <v>47</v>
      </c>
      <c r="F35" s="42" t="s">
        <v>48</v>
      </c>
      <c r="G35" s="35">
        <f>SUM(G36:G39)</f>
        <v>6472200</v>
      </c>
      <c r="H35" s="53"/>
      <c r="I35" s="49"/>
      <c r="J35" s="49"/>
      <c r="K35" s="49"/>
      <c r="L35" s="53"/>
      <c r="M35" s="54"/>
      <c r="N35" s="49"/>
      <c r="O35" s="44">
        <f t="shared" si="2"/>
        <v>0</v>
      </c>
      <c r="P35" s="55">
        <v>81749925</v>
      </c>
      <c r="Q35" s="53"/>
      <c r="R35" s="49"/>
      <c r="S35" s="49"/>
      <c r="T35" s="49"/>
      <c r="U35" s="53"/>
      <c r="V35" s="64">
        <f>P35</f>
        <v>81749925</v>
      </c>
      <c r="W35" s="65"/>
      <c r="X35" s="46">
        <f t="shared" si="4"/>
        <v>81749925</v>
      </c>
      <c r="Y35" s="47">
        <f t="shared" si="5"/>
        <v>81749925</v>
      </c>
      <c r="Z35" s="56">
        <f t="shared" si="6"/>
        <v>0</v>
      </c>
      <c r="AA35" s="53">
        <f t="shared" si="6"/>
        <v>0</v>
      </c>
      <c r="AB35" s="53">
        <f t="shared" si="6"/>
        <v>0</v>
      </c>
      <c r="AC35" s="53">
        <f t="shared" si="6"/>
        <v>0</v>
      </c>
      <c r="AD35" s="53">
        <f t="shared" si="6"/>
        <v>0</v>
      </c>
      <c r="AE35" s="53">
        <f t="shared" si="6"/>
        <v>81749925</v>
      </c>
      <c r="AF35" s="53">
        <f t="shared" si="6"/>
        <v>0</v>
      </c>
      <c r="AG35" s="53">
        <f t="shared" si="7"/>
        <v>81749925</v>
      </c>
    </row>
    <row r="36" spans="1:33" ht="26.45" customHeight="1">
      <c r="A36" s="400" t="s">
        <v>31</v>
      </c>
      <c r="B36" s="401"/>
      <c r="C36" s="401"/>
      <c r="D36" s="401"/>
      <c r="E36" s="402"/>
      <c r="F36" s="57" t="s">
        <v>32</v>
      </c>
      <c r="G36" s="58">
        <v>694200</v>
      </c>
      <c r="H36" s="53"/>
      <c r="I36" s="49"/>
      <c r="J36" s="49"/>
      <c r="K36" s="49"/>
      <c r="L36" s="53"/>
      <c r="M36" s="54"/>
      <c r="N36" s="49"/>
      <c r="O36" s="44">
        <f t="shared" si="2"/>
        <v>0</v>
      </c>
      <c r="P36" s="55">
        <v>7200000</v>
      </c>
      <c r="Q36" s="53"/>
      <c r="R36" s="49"/>
      <c r="S36" s="49"/>
      <c r="T36" s="49"/>
      <c r="U36" s="53"/>
      <c r="V36" s="54">
        <v>7200000</v>
      </c>
      <c r="W36" s="53"/>
      <c r="X36" s="46">
        <f t="shared" si="4"/>
        <v>7200000</v>
      </c>
      <c r="Y36" s="47">
        <f t="shared" si="5"/>
        <v>7200000</v>
      </c>
      <c r="Z36" s="56">
        <f t="shared" si="6"/>
        <v>0</v>
      </c>
      <c r="AA36" s="53">
        <f t="shared" si="6"/>
        <v>0</v>
      </c>
      <c r="AB36" s="53">
        <f t="shared" si="6"/>
        <v>0</v>
      </c>
      <c r="AC36" s="53">
        <f t="shared" si="6"/>
        <v>0</v>
      </c>
      <c r="AD36" s="53">
        <f t="shared" si="6"/>
        <v>0</v>
      </c>
      <c r="AE36" s="53">
        <f t="shared" si="6"/>
        <v>7200000</v>
      </c>
      <c r="AF36" s="53">
        <f t="shared" si="6"/>
        <v>0</v>
      </c>
      <c r="AG36" s="53">
        <f t="shared" si="7"/>
        <v>7200000</v>
      </c>
    </row>
    <row r="37" spans="1:33" ht="26.45" customHeight="1">
      <c r="A37" s="400" t="s">
        <v>33</v>
      </c>
      <c r="B37" s="401"/>
      <c r="C37" s="401"/>
      <c r="D37" s="401"/>
      <c r="E37" s="402"/>
      <c r="F37" s="57" t="s">
        <v>34</v>
      </c>
      <c r="G37" s="58">
        <v>1296000</v>
      </c>
      <c r="H37" s="53"/>
      <c r="I37" s="49"/>
      <c r="J37" s="49"/>
      <c r="K37" s="49"/>
      <c r="L37" s="53"/>
      <c r="M37" s="53"/>
      <c r="N37" s="49"/>
      <c r="O37" s="44">
        <f t="shared" si="2"/>
        <v>0</v>
      </c>
      <c r="P37" s="59">
        <v>985238000</v>
      </c>
      <c r="Q37" s="53"/>
      <c r="R37" s="49"/>
      <c r="S37" s="49"/>
      <c r="T37" s="49"/>
      <c r="U37" s="53"/>
      <c r="V37" s="53">
        <v>746882000</v>
      </c>
      <c r="W37" s="53">
        <f>P37-V37</f>
        <v>238356000</v>
      </c>
      <c r="X37" s="46">
        <f t="shared" si="4"/>
        <v>985238000</v>
      </c>
      <c r="Y37" s="47">
        <f t="shared" si="5"/>
        <v>985238000</v>
      </c>
      <c r="Z37" s="56">
        <f t="shared" si="6"/>
        <v>0</v>
      </c>
      <c r="AA37" s="53">
        <f t="shared" si="6"/>
        <v>0</v>
      </c>
      <c r="AB37" s="53">
        <f t="shared" si="6"/>
        <v>0</v>
      </c>
      <c r="AC37" s="53">
        <f t="shared" si="6"/>
        <v>0</v>
      </c>
      <c r="AD37" s="53">
        <f t="shared" si="6"/>
        <v>0</v>
      </c>
      <c r="AE37" s="53">
        <f t="shared" si="6"/>
        <v>746882000</v>
      </c>
      <c r="AF37" s="53">
        <f t="shared" si="6"/>
        <v>238356000</v>
      </c>
      <c r="AG37" s="53">
        <f t="shared" si="7"/>
        <v>985238000</v>
      </c>
    </row>
    <row r="38" spans="1:33" ht="26.45" customHeight="1">
      <c r="A38" s="400" t="s">
        <v>35</v>
      </c>
      <c r="B38" s="401"/>
      <c r="C38" s="401"/>
      <c r="D38" s="401"/>
      <c r="E38" s="402"/>
      <c r="F38" s="57" t="s">
        <v>36</v>
      </c>
      <c r="G38" s="58">
        <v>2982000</v>
      </c>
      <c r="H38" s="53"/>
      <c r="I38" s="49"/>
      <c r="J38" s="49"/>
      <c r="K38" s="49"/>
      <c r="L38" s="53"/>
      <c r="M38" s="54"/>
      <c r="N38" s="49"/>
      <c r="O38" s="44">
        <f t="shared" si="2"/>
        <v>0</v>
      </c>
      <c r="P38" s="55">
        <v>816324742</v>
      </c>
      <c r="Q38" s="53">
        <f>(124794444+200000000+59024000+150000000)</f>
        <v>533818444</v>
      </c>
      <c r="R38" s="49"/>
      <c r="S38" s="49"/>
      <c r="T38" s="49"/>
      <c r="U38" s="53">
        <v>2500000</v>
      </c>
      <c r="V38" s="54">
        <v>244349000</v>
      </c>
      <c r="W38" s="53">
        <f>22000000+16157298-U38</f>
        <v>35657298</v>
      </c>
      <c r="X38" s="46">
        <f t="shared" si="4"/>
        <v>816324742</v>
      </c>
      <c r="Y38" s="47">
        <f t="shared" si="5"/>
        <v>816324742</v>
      </c>
      <c r="Z38" s="56">
        <f t="shared" si="6"/>
        <v>533818444</v>
      </c>
      <c r="AA38" s="53">
        <f t="shared" si="6"/>
        <v>0</v>
      </c>
      <c r="AB38" s="53">
        <f t="shared" si="6"/>
        <v>0</v>
      </c>
      <c r="AC38" s="53">
        <f t="shared" si="6"/>
        <v>0</v>
      </c>
      <c r="AD38" s="53">
        <f t="shared" si="6"/>
        <v>2500000</v>
      </c>
      <c r="AE38" s="53">
        <f t="shared" si="6"/>
        <v>244349000</v>
      </c>
      <c r="AF38" s="53">
        <f t="shared" si="6"/>
        <v>35657298</v>
      </c>
      <c r="AG38" s="53">
        <f t="shared" si="7"/>
        <v>816324742</v>
      </c>
    </row>
    <row r="39" spans="1:33" ht="26.45" customHeight="1">
      <c r="A39" s="400" t="s">
        <v>37</v>
      </c>
      <c r="B39" s="401"/>
      <c r="C39" s="401"/>
      <c r="D39" s="401"/>
      <c r="E39" s="402"/>
      <c r="F39" s="57" t="s">
        <v>38</v>
      </c>
      <c r="G39" s="58">
        <v>1500000</v>
      </c>
      <c r="H39" s="43"/>
      <c r="I39" s="43"/>
      <c r="J39" s="43"/>
      <c r="K39" s="43"/>
      <c r="L39" s="43"/>
      <c r="M39" s="43"/>
      <c r="N39" s="43"/>
      <c r="O39" s="44">
        <f t="shared" si="2"/>
        <v>0</v>
      </c>
      <c r="P39" s="45">
        <f>SUM(P40:P41)</f>
        <v>678742000</v>
      </c>
      <c r="Q39" s="43">
        <f t="shared" ref="Q39:X39" si="14">SUM(Q40:Q41)</f>
        <v>25376000</v>
      </c>
      <c r="R39" s="43">
        <f t="shared" si="14"/>
        <v>0</v>
      </c>
      <c r="S39" s="43">
        <f t="shared" si="14"/>
        <v>0</v>
      </c>
      <c r="T39" s="43">
        <f t="shared" si="14"/>
        <v>0</v>
      </c>
      <c r="U39" s="43">
        <f t="shared" si="14"/>
        <v>0</v>
      </c>
      <c r="V39" s="43">
        <f t="shared" si="14"/>
        <v>0</v>
      </c>
      <c r="W39" s="43">
        <f t="shared" si="14"/>
        <v>653366000</v>
      </c>
      <c r="X39" s="66">
        <f t="shared" si="14"/>
        <v>678742000</v>
      </c>
      <c r="Y39" s="47">
        <f t="shared" si="5"/>
        <v>678742000</v>
      </c>
      <c r="Z39" s="48">
        <f t="shared" si="6"/>
        <v>25376000</v>
      </c>
      <c r="AA39" s="49">
        <f t="shared" si="6"/>
        <v>0</v>
      </c>
      <c r="AB39" s="49">
        <f t="shared" si="6"/>
        <v>0</v>
      </c>
      <c r="AC39" s="49">
        <f t="shared" si="6"/>
        <v>0</v>
      </c>
      <c r="AD39" s="49">
        <f t="shared" si="6"/>
        <v>0</v>
      </c>
      <c r="AE39" s="49">
        <f t="shared" si="6"/>
        <v>0</v>
      </c>
      <c r="AF39" s="49">
        <f t="shared" si="6"/>
        <v>653366000</v>
      </c>
      <c r="AG39" s="43">
        <f t="shared" ref="AG39" si="15">SUM(AG40:AG41)</f>
        <v>678742000</v>
      </c>
    </row>
    <row r="40" spans="1:33" ht="26.45" customHeight="1">
      <c r="A40" s="61"/>
      <c r="B40" s="62"/>
      <c r="C40" s="62"/>
      <c r="D40" s="62"/>
      <c r="E40" s="33"/>
      <c r="F40" s="57"/>
      <c r="G40" s="58"/>
      <c r="H40" s="54"/>
      <c r="I40" s="49"/>
      <c r="J40" s="49"/>
      <c r="K40" s="49"/>
      <c r="L40" s="53"/>
      <c r="M40" s="53"/>
      <c r="N40" s="49"/>
      <c r="O40" s="44">
        <f t="shared" si="2"/>
        <v>0</v>
      </c>
      <c r="P40" s="55">
        <v>656062000</v>
      </c>
      <c r="Q40" s="54">
        <v>25376000</v>
      </c>
      <c r="R40" s="49"/>
      <c r="S40" s="49"/>
      <c r="T40" s="49"/>
      <c r="U40" s="53"/>
      <c r="V40" s="53"/>
      <c r="W40" s="53">
        <f>630006000+680000</f>
        <v>630686000</v>
      </c>
      <c r="X40" s="46">
        <f t="shared" si="4"/>
        <v>656062000</v>
      </c>
      <c r="Y40" s="47">
        <f t="shared" si="5"/>
        <v>656062000</v>
      </c>
      <c r="Z40" s="56">
        <f t="shared" si="6"/>
        <v>25376000</v>
      </c>
      <c r="AA40" s="53">
        <f t="shared" si="6"/>
        <v>0</v>
      </c>
      <c r="AB40" s="53">
        <f t="shared" si="6"/>
        <v>0</v>
      </c>
      <c r="AC40" s="53">
        <f t="shared" si="6"/>
        <v>0</v>
      </c>
      <c r="AD40" s="53">
        <f t="shared" si="6"/>
        <v>0</v>
      </c>
      <c r="AE40" s="53">
        <f t="shared" si="6"/>
        <v>0</v>
      </c>
      <c r="AF40" s="53">
        <f t="shared" si="6"/>
        <v>630686000</v>
      </c>
      <c r="AG40" s="53">
        <f t="shared" ref="AG40:AG77" si="16">SUM(Z40:AF40)</f>
        <v>656062000</v>
      </c>
    </row>
    <row r="41" spans="1:33" ht="26.45" customHeight="1">
      <c r="A41" s="50" t="s">
        <v>218</v>
      </c>
      <c r="B41" s="51" t="s">
        <v>43</v>
      </c>
      <c r="C41" s="51" t="s">
        <v>26</v>
      </c>
      <c r="D41" s="51" t="s">
        <v>28</v>
      </c>
      <c r="E41" s="52" t="s">
        <v>49</v>
      </c>
      <c r="F41" s="42" t="s">
        <v>50</v>
      </c>
      <c r="G41" s="35">
        <f>SUM(G42:G45)</f>
        <v>6604200</v>
      </c>
      <c r="H41" s="54"/>
      <c r="I41" s="49"/>
      <c r="J41" s="49"/>
      <c r="K41" s="49"/>
      <c r="L41" s="53"/>
      <c r="M41" s="53"/>
      <c r="N41" s="49"/>
      <c r="O41" s="44"/>
      <c r="P41" s="55">
        <v>22680000</v>
      </c>
      <c r="Q41" s="54"/>
      <c r="R41" s="49"/>
      <c r="S41" s="49"/>
      <c r="T41" s="49"/>
      <c r="U41" s="53"/>
      <c r="V41" s="53"/>
      <c r="W41" s="54">
        <f>P41</f>
        <v>22680000</v>
      </c>
      <c r="X41" s="46">
        <f t="shared" si="4"/>
        <v>22680000</v>
      </c>
      <c r="Y41" s="47">
        <f t="shared" si="5"/>
        <v>22680000</v>
      </c>
      <c r="Z41" s="56">
        <f t="shared" si="6"/>
        <v>0</v>
      </c>
      <c r="AA41" s="53">
        <f t="shared" si="6"/>
        <v>0</v>
      </c>
      <c r="AB41" s="53">
        <f t="shared" si="6"/>
        <v>0</v>
      </c>
      <c r="AC41" s="53">
        <f t="shared" si="6"/>
        <v>0</v>
      </c>
      <c r="AD41" s="53">
        <f t="shared" si="6"/>
        <v>0</v>
      </c>
      <c r="AE41" s="53">
        <f t="shared" si="6"/>
        <v>0</v>
      </c>
      <c r="AF41" s="53">
        <f t="shared" si="6"/>
        <v>22680000</v>
      </c>
      <c r="AG41" s="53">
        <f t="shared" si="16"/>
        <v>22680000</v>
      </c>
    </row>
    <row r="42" spans="1:33" ht="26.45" customHeight="1">
      <c r="A42" s="400" t="s">
        <v>31</v>
      </c>
      <c r="B42" s="401"/>
      <c r="C42" s="401"/>
      <c r="D42" s="401"/>
      <c r="E42" s="402"/>
      <c r="F42" s="57" t="s">
        <v>32</v>
      </c>
      <c r="G42" s="58">
        <v>826200</v>
      </c>
      <c r="H42" s="43"/>
      <c r="I42" s="43"/>
      <c r="J42" s="43"/>
      <c r="K42" s="43"/>
      <c r="L42" s="43"/>
      <c r="M42" s="43"/>
      <c r="N42" s="43"/>
      <c r="O42" s="44">
        <f t="shared" si="2"/>
        <v>0</v>
      </c>
      <c r="P42" s="45">
        <f>SUM(P43:P46)</f>
        <v>684618682</v>
      </c>
      <c r="Q42" s="43">
        <f t="shared" ref="Q42:W42" si="17">SUM(Q43:Q46)</f>
        <v>377195082</v>
      </c>
      <c r="R42" s="43">
        <f t="shared" si="17"/>
        <v>0</v>
      </c>
      <c r="S42" s="43">
        <f t="shared" si="17"/>
        <v>0</v>
      </c>
      <c r="T42" s="43">
        <f t="shared" si="17"/>
        <v>0</v>
      </c>
      <c r="U42" s="43">
        <f t="shared" si="17"/>
        <v>0</v>
      </c>
      <c r="V42" s="43">
        <f t="shared" si="17"/>
        <v>144223600</v>
      </c>
      <c r="W42" s="43">
        <f t="shared" si="17"/>
        <v>163200000</v>
      </c>
      <c r="X42" s="46">
        <f t="shared" si="4"/>
        <v>684618682</v>
      </c>
      <c r="Y42" s="47">
        <f t="shared" si="5"/>
        <v>684618682</v>
      </c>
      <c r="Z42" s="48">
        <f t="shared" si="6"/>
        <v>377195082</v>
      </c>
      <c r="AA42" s="49">
        <f t="shared" si="6"/>
        <v>0</v>
      </c>
      <c r="AB42" s="49">
        <f t="shared" si="6"/>
        <v>0</v>
      </c>
      <c r="AC42" s="49">
        <f t="shared" si="6"/>
        <v>0</v>
      </c>
      <c r="AD42" s="49">
        <f t="shared" si="6"/>
        <v>0</v>
      </c>
      <c r="AE42" s="49">
        <f t="shared" si="6"/>
        <v>144223600</v>
      </c>
      <c r="AF42" s="49">
        <f t="shared" si="6"/>
        <v>163200000</v>
      </c>
      <c r="AG42" s="49">
        <f t="shared" si="16"/>
        <v>684618682</v>
      </c>
    </row>
    <row r="43" spans="1:33" ht="26.45" customHeight="1">
      <c r="A43" s="400" t="s">
        <v>33</v>
      </c>
      <c r="B43" s="401"/>
      <c r="C43" s="401"/>
      <c r="D43" s="401"/>
      <c r="E43" s="402"/>
      <c r="F43" s="57" t="s">
        <v>34</v>
      </c>
      <c r="G43" s="58">
        <v>1296000</v>
      </c>
      <c r="H43" s="53"/>
      <c r="I43" s="49"/>
      <c r="J43" s="49"/>
      <c r="K43" s="49"/>
      <c r="L43" s="53"/>
      <c r="M43" s="53"/>
      <c r="N43" s="49"/>
      <c r="O43" s="44">
        <f t="shared" si="2"/>
        <v>0</v>
      </c>
      <c r="P43" s="59">
        <v>33877200</v>
      </c>
      <c r="Q43" s="53"/>
      <c r="R43" s="49"/>
      <c r="S43" s="49"/>
      <c r="T43" s="49"/>
      <c r="U43" s="53"/>
      <c r="V43" s="53">
        <v>25877200</v>
      </c>
      <c r="W43" s="53">
        <f>P43-V43</f>
        <v>8000000</v>
      </c>
      <c r="X43" s="46">
        <f t="shared" si="4"/>
        <v>33877200</v>
      </c>
      <c r="Y43" s="47">
        <f t="shared" si="5"/>
        <v>33877200</v>
      </c>
      <c r="Z43" s="56">
        <f t="shared" si="6"/>
        <v>0</v>
      </c>
      <c r="AA43" s="53">
        <f t="shared" si="6"/>
        <v>0</v>
      </c>
      <c r="AB43" s="53">
        <f t="shared" si="6"/>
        <v>0</v>
      </c>
      <c r="AC43" s="53">
        <f t="shared" si="6"/>
        <v>0</v>
      </c>
      <c r="AD43" s="53">
        <f t="shared" si="6"/>
        <v>0</v>
      </c>
      <c r="AE43" s="53">
        <f t="shared" si="6"/>
        <v>25877200</v>
      </c>
      <c r="AF43" s="53">
        <f t="shared" si="6"/>
        <v>8000000</v>
      </c>
      <c r="AG43" s="53">
        <f t="shared" si="16"/>
        <v>33877200</v>
      </c>
    </row>
    <row r="44" spans="1:33" ht="26.45" customHeight="1">
      <c r="A44" s="400" t="s">
        <v>35</v>
      </c>
      <c r="B44" s="401"/>
      <c r="C44" s="401"/>
      <c r="D44" s="401"/>
      <c r="E44" s="402"/>
      <c r="F44" s="57" t="s">
        <v>36</v>
      </c>
      <c r="G44" s="58">
        <v>2982000</v>
      </c>
      <c r="H44" s="54"/>
      <c r="I44" s="49"/>
      <c r="J44" s="49"/>
      <c r="K44" s="49"/>
      <c r="L44" s="53"/>
      <c r="M44" s="53"/>
      <c r="N44" s="49"/>
      <c r="O44" s="44">
        <f t="shared" si="2"/>
        <v>0</v>
      </c>
      <c r="P44" s="55">
        <v>377195082</v>
      </c>
      <c r="Q44" s="54">
        <f>P44</f>
        <v>377195082</v>
      </c>
      <c r="R44" s="49"/>
      <c r="S44" s="49"/>
      <c r="T44" s="49"/>
      <c r="U44" s="53"/>
      <c r="V44" s="53"/>
      <c r="W44" s="53"/>
      <c r="X44" s="46">
        <f t="shared" si="4"/>
        <v>377195082</v>
      </c>
      <c r="Y44" s="47">
        <f t="shared" si="5"/>
        <v>377195082</v>
      </c>
      <c r="Z44" s="56">
        <f t="shared" si="6"/>
        <v>377195082</v>
      </c>
      <c r="AA44" s="53">
        <f t="shared" si="6"/>
        <v>0</v>
      </c>
      <c r="AB44" s="53">
        <f t="shared" si="6"/>
        <v>0</v>
      </c>
      <c r="AC44" s="53">
        <f t="shared" si="6"/>
        <v>0</v>
      </c>
      <c r="AD44" s="53">
        <f t="shared" si="6"/>
        <v>0</v>
      </c>
      <c r="AE44" s="53">
        <f t="shared" si="6"/>
        <v>0</v>
      </c>
      <c r="AF44" s="53">
        <f t="shared" si="6"/>
        <v>0</v>
      </c>
      <c r="AG44" s="53">
        <f t="shared" si="16"/>
        <v>377195082</v>
      </c>
    </row>
    <row r="45" spans="1:33" ht="26.45" customHeight="1">
      <c r="A45" s="400" t="s">
        <v>37</v>
      </c>
      <c r="B45" s="401"/>
      <c r="C45" s="401"/>
      <c r="D45" s="401"/>
      <c r="E45" s="402"/>
      <c r="F45" s="57" t="s">
        <v>38</v>
      </c>
      <c r="G45" s="58">
        <v>1500000</v>
      </c>
      <c r="H45" s="53"/>
      <c r="I45" s="49"/>
      <c r="J45" s="49"/>
      <c r="K45" s="49"/>
      <c r="L45" s="53"/>
      <c r="M45" s="54"/>
      <c r="N45" s="49"/>
      <c r="O45" s="44">
        <f t="shared" si="2"/>
        <v>0</v>
      </c>
      <c r="P45" s="55">
        <v>83946400</v>
      </c>
      <c r="Q45" s="53"/>
      <c r="R45" s="49"/>
      <c r="S45" s="49"/>
      <c r="T45" s="49"/>
      <c r="U45" s="53"/>
      <c r="V45" s="54">
        <v>58346400</v>
      </c>
      <c r="W45" s="53">
        <f>P45-V45</f>
        <v>25600000</v>
      </c>
      <c r="X45" s="46">
        <f t="shared" si="4"/>
        <v>83946400</v>
      </c>
      <c r="Y45" s="47">
        <f t="shared" si="5"/>
        <v>83946400</v>
      </c>
      <c r="Z45" s="56">
        <f t="shared" si="6"/>
        <v>0</v>
      </c>
      <c r="AA45" s="53">
        <f t="shared" si="6"/>
        <v>0</v>
      </c>
      <c r="AB45" s="53">
        <f t="shared" si="6"/>
        <v>0</v>
      </c>
      <c r="AC45" s="53">
        <f t="shared" si="6"/>
        <v>0</v>
      </c>
      <c r="AD45" s="53">
        <f t="shared" si="6"/>
        <v>0</v>
      </c>
      <c r="AE45" s="53">
        <f t="shared" si="6"/>
        <v>58346400</v>
      </c>
      <c r="AF45" s="53">
        <f t="shared" si="6"/>
        <v>25600000</v>
      </c>
      <c r="AG45" s="53">
        <f t="shared" si="16"/>
        <v>83946400</v>
      </c>
    </row>
    <row r="46" spans="1:33" ht="26.45" customHeight="1">
      <c r="A46" s="61"/>
      <c r="B46" s="62"/>
      <c r="C46" s="62"/>
      <c r="D46" s="62"/>
      <c r="E46" s="33"/>
      <c r="F46" s="57"/>
      <c r="G46" s="58"/>
      <c r="H46" s="53"/>
      <c r="I46" s="49"/>
      <c r="J46" s="49"/>
      <c r="K46" s="49"/>
      <c r="L46" s="53"/>
      <c r="M46" s="54"/>
      <c r="N46" s="49"/>
      <c r="O46" s="44">
        <f t="shared" si="2"/>
        <v>0</v>
      </c>
      <c r="P46" s="55">
        <v>189600000</v>
      </c>
      <c r="Q46" s="53"/>
      <c r="R46" s="49"/>
      <c r="S46" s="49"/>
      <c r="T46" s="49"/>
      <c r="U46" s="53"/>
      <c r="V46" s="54">
        <v>60000000</v>
      </c>
      <c r="W46" s="53">
        <v>129600000</v>
      </c>
      <c r="X46" s="46">
        <f t="shared" si="4"/>
        <v>189600000</v>
      </c>
      <c r="Y46" s="47">
        <f t="shared" si="5"/>
        <v>189600000</v>
      </c>
      <c r="Z46" s="56">
        <f t="shared" si="6"/>
        <v>0</v>
      </c>
      <c r="AA46" s="53">
        <f t="shared" si="6"/>
        <v>0</v>
      </c>
      <c r="AB46" s="53">
        <f t="shared" si="6"/>
        <v>0</v>
      </c>
      <c r="AC46" s="53">
        <f t="shared" si="6"/>
        <v>0</v>
      </c>
      <c r="AD46" s="53">
        <f t="shared" si="6"/>
        <v>0</v>
      </c>
      <c r="AE46" s="53">
        <f t="shared" si="6"/>
        <v>60000000</v>
      </c>
      <c r="AF46" s="53">
        <f t="shared" si="6"/>
        <v>129600000</v>
      </c>
      <c r="AG46" s="53">
        <f t="shared" si="16"/>
        <v>189600000</v>
      </c>
    </row>
    <row r="47" spans="1:33" ht="26.45" customHeight="1">
      <c r="A47" s="50" t="s">
        <v>218</v>
      </c>
      <c r="B47" s="51" t="s">
        <v>43</v>
      </c>
      <c r="C47" s="51" t="s">
        <v>26</v>
      </c>
      <c r="D47" s="51" t="s">
        <v>28</v>
      </c>
      <c r="E47" s="63" t="s">
        <v>51</v>
      </c>
      <c r="F47" s="42" t="s">
        <v>52</v>
      </c>
      <c r="G47" s="35">
        <f>SUM(G48:G51)</f>
        <v>8124300</v>
      </c>
      <c r="H47" s="43"/>
      <c r="I47" s="43"/>
      <c r="J47" s="43"/>
      <c r="K47" s="43"/>
      <c r="L47" s="43"/>
      <c r="M47" s="43"/>
      <c r="N47" s="43"/>
      <c r="O47" s="44">
        <f t="shared" si="2"/>
        <v>0</v>
      </c>
      <c r="P47" s="45">
        <f>SUM(P48:P51)</f>
        <v>751269000</v>
      </c>
      <c r="Q47" s="43">
        <f t="shared" ref="Q47:W47" si="18">SUM(Q48:Q51)</f>
        <v>0</v>
      </c>
      <c r="R47" s="43">
        <f t="shared" si="18"/>
        <v>0</v>
      </c>
      <c r="S47" s="43">
        <f t="shared" si="18"/>
        <v>0</v>
      </c>
      <c r="T47" s="43">
        <f t="shared" si="18"/>
        <v>0</v>
      </c>
      <c r="U47" s="43">
        <f t="shared" si="18"/>
        <v>274170000</v>
      </c>
      <c r="V47" s="43">
        <f t="shared" si="18"/>
        <v>324731000</v>
      </c>
      <c r="W47" s="43">
        <f t="shared" si="18"/>
        <v>152368000</v>
      </c>
      <c r="X47" s="46">
        <f t="shared" si="4"/>
        <v>751269000</v>
      </c>
      <c r="Y47" s="47">
        <f t="shared" si="5"/>
        <v>751269000</v>
      </c>
      <c r="Z47" s="48">
        <f t="shared" si="6"/>
        <v>0</v>
      </c>
      <c r="AA47" s="49">
        <f t="shared" si="6"/>
        <v>0</v>
      </c>
      <c r="AB47" s="49">
        <f t="shared" si="6"/>
        <v>0</v>
      </c>
      <c r="AC47" s="49">
        <f t="shared" si="6"/>
        <v>0</v>
      </c>
      <c r="AD47" s="49">
        <f t="shared" si="6"/>
        <v>274170000</v>
      </c>
      <c r="AE47" s="49">
        <f t="shared" si="6"/>
        <v>324731000</v>
      </c>
      <c r="AF47" s="49">
        <f t="shared" si="6"/>
        <v>152368000</v>
      </c>
      <c r="AG47" s="49">
        <f t="shared" si="16"/>
        <v>751269000</v>
      </c>
    </row>
    <row r="48" spans="1:33" ht="35.25" customHeight="1">
      <c r="A48" s="400" t="s">
        <v>31</v>
      </c>
      <c r="B48" s="401"/>
      <c r="C48" s="401"/>
      <c r="D48" s="401"/>
      <c r="E48" s="402"/>
      <c r="F48" s="57" t="s">
        <v>32</v>
      </c>
      <c r="G48" s="58">
        <v>1016300</v>
      </c>
      <c r="H48" s="53"/>
      <c r="I48" s="49"/>
      <c r="J48" s="49"/>
      <c r="K48" s="49"/>
      <c r="L48" s="54"/>
      <c r="M48" s="53"/>
      <c r="N48" s="49"/>
      <c r="O48" s="44">
        <f t="shared" si="2"/>
        <v>0</v>
      </c>
      <c r="P48" s="55">
        <v>185800000</v>
      </c>
      <c r="Q48" s="53"/>
      <c r="R48" s="49"/>
      <c r="S48" s="49"/>
      <c r="T48" s="49"/>
      <c r="U48" s="54">
        <v>185800000</v>
      </c>
      <c r="V48" s="53"/>
      <c r="W48" s="49"/>
      <c r="X48" s="46">
        <f t="shared" si="4"/>
        <v>185800000</v>
      </c>
      <c r="Y48" s="47">
        <f t="shared" si="5"/>
        <v>185800000</v>
      </c>
      <c r="Z48" s="56">
        <f t="shared" si="6"/>
        <v>0</v>
      </c>
      <c r="AA48" s="53">
        <f t="shared" si="6"/>
        <v>0</v>
      </c>
      <c r="AB48" s="53">
        <f t="shared" si="6"/>
        <v>0</v>
      </c>
      <c r="AC48" s="53">
        <f t="shared" si="6"/>
        <v>0</v>
      </c>
      <c r="AD48" s="53">
        <f t="shared" si="6"/>
        <v>185800000</v>
      </c>
      <c r="AE48" s="53">
        <f t="shared" si="6"/>
        <v>0</v>
      </c>
      <c r="AF48" s="53">
        <f t="shared" si="6"/>
        <v>0</v>
      </c>
      <c r="AG48" s="53">
        <f t="shared" si="16"/>
        <v>185800000</v>
      </c>
    </row>
    <row r="49" spans="1:33" ht="39" customHeight="1">
      <c r="A49" s="400" t="s">
        <v>33</v>
      </c>
      <c r="B49" s="401"/>
      <c r="C49" s="401"/>
      <c r="D49" s="401"/>
      <c r="E49" s="402"/>
      <c r="F49" s="57" t="s">
        <v>34</v>
      </c>
      <c r="G49" s="58">
        <v>432000</v>
      </c>
      <c r="H49" s="53"/>
      <c r="I49" s="49"/>
      <c r="J49" s="49"/>
      <c r="K49" s="49"/>
      <c r="L49" s="54"/>
      <c r="M49" s="53"/>
      <c r="N49" s="49"/>
      <c r="O49" s="44">
        <f t="shared" si="2"/>
        <v>0</v>
      </c>
      <c r="P49" s="55">
        <v>88370000</v>
      </c>
      <c r="Q49" s="53"/>
      <c r="R49" s="49"/>
      <c r="S49" s="49"/>
      <c r="T49" s="49"/>
      <c r="U49" s="54">
        <v>88370000</v>
      </c>
      <c r="V49" s="53"/>
      <c r="W49" s="49"/>
      <c r="X49" s="46">
        <f t="shared" si="4"/>
        <v>88370000</v>
      </c>
      <c r="Y49" s="47">
        <f t="shared" si="5"/>
        <v>88370000</v>
      </c>
      <c r="Z49" s="56">
        <f t="shared" si="6"/>
        <v>0</v>
      </c>
      <c r="AA49" s="53">
        <f t="shared" si="6"/>
        <v>0</v>
      </c>
      <c r="AB49" s="53">
        <f t="shared" si="6"/>
        <v>0</v>
      </c>
      <c r="AC49" s="53">
        <f t="shared" si="6"/>
        <v>0</v>
      </c>
      <c r="AD49" s="53">
        <f t="shared" si="6"/>
        <v>88370000</v>
      </c>
      <c r="AE49" s="53">
        <f t="shared" si="6"/>
        <v>0</v>
      </c>
      <c r="AF49" s="53">
        <f t="shared" si="6"/>
        <v>0</v>
      </c>
      <c r="AG49" s="53">
        <f t="shared" si="16"/>
        <v>88370000</v>
      </c>
    </row>
    <row r="50" spans="1:33" ht="26.45" customHeight="1">
      <c r="A50" s="400" t="s">
        <v>35</v>
      </c>
      <c r="B50" s="401"/>
      <c r="C50" s="401"/>
      <c r="D50" s="401"/>
      <c r="E50" s="402"/>
      <c r="F50" s="57" t="s">
        <v>36</v>
      </c>
      <c r="G50" s="58">
        <v>4676000</v>
      </c>
      <c r="H50" s="53"/>
      <c r="I50" s="49"/>
      <c r="J50" s="49"/>
      <c r="K50" s="49"/>
      <c r="L50" s="53"/>
      <c r="M50" s="54"/>
      <c r="N50" s="49"/>
      <c r="O50" s="44">
        <f t="shared" si="2"/>
        <v>0</v>
      </c>
      <c r="P50" s="55">
        <v>10795000</v>
      </c>
      <c r="Q50" s="53"/>
      <c r="R50" s="49"/>
      <c r="S50" s="49"/>
      <c r="T50" s="49"/>
      <c r="U50" s="53"/>
      <c r="V50" s="54">
        <v>10795000</v>
      </c>
      <c r="W50" s="49"/>
      <c r="X50" s="46">
        <f t="shared" si="4"/>
        <v>10795000</v>
      </c>
      <c r="Y50" s="47">
        <f t="shared" si="5"/>
        <v>10795000</v>
      </c>
      <c r="Z50" s="56">
        <f t="shared" si="6"/>
        <v>0</v>
      </c>
      <c r="AA50" s="53">
        <f t="shared" si="6"/>
        <v>0</v>
      </c>
      <c r="AB50" s="53">
        <f t="shared" si="6"/>
        <v>0</v>
      </c>
      <c r="AC50" s="53">
        <f t="shared" si="6"/>
        <v>0</v>
      </c>
      <c r="AD50" s="53">
        <f t="shared" si="6"/>
        <v>0</v>
      </c>
      <c r="AE50" s="53">
        <f t="shared" si="6"/>
        <v>10795000</v>
      </c>
      <c r="AF50" s="53">
        <f t="shared" si="6"/>
        <v>0</v>
      </c>
      <c r="AG50" s="53">
        <f t="shared" si="16"/>
        <v>10795000</v>
      </c>
    </row>
    <row r="51" spans="1:33" ht="26.45" customHeight="1">
      <c r="A51" s="400" t="s">
        <v>37</v>
      </c>
      <c r="B51" s="401"/>
      <c r="C51" s="401"/>
      <c r="D51" s="401"/>
      <c r="E51" s="402"/>
      <c r="F51" s="57" t="s">
        <v>38</v>
      </c>
      <c r="G51" s="58">
        <v>2000000</v>
      </c>
      <c r="H51" s="53"/>
      <c r="I51" s="49"/>
      <c r="J51" s="49"/>
      <c r="K51" s="49"/>
      <c r="L51" s="53"/>
      <c r="M51" s="54"/>
      <c r="N51" s="49"/>
      <c r="O51" s="44">
        <f t="shared" si="2"/>
        <v>0</v>
      </c>
      <c r="P51" s="55">
        <v>466304000</v>
      </c>
      <c r="Q51" s="53"/>
      <c r="R51" s="49"/>
      <c r="S51" s="49"/>
      <c r="T51" s="49"/>
      <c r="U51" s="53"/>
      <c r="V51" s="54">
        <v>313936000</v>
      </c>
      <c r="W51" s="53">
        <f>P51-V51</f>
        <v>152368000</v>
      </c>
      <c r="X51" s="46">
        <f t="shared" si="4"/>
        <v>466304000</v>
      </c>
      <c r="Y51" s="47">
        <f t="shared" si="5"/>
        <v>466304000</v>
      </c>
      <c r="Z51" s="56">
        <f t="shared" si="6"/>
        <v>0</v>
      </c>
      <c r="AA51" s="53">
        <f t="shared" si="6"/>
        <v>0</v>
      </c>
      <c r="AB51" s="53">
        <f t="shared" si="6"/>
        <v>0</v>
      </c>
      <c r="AC51" s="53">
        <f t="shared" si="6"/>
        <v>0</v>
      </c>
      <c r="AD51" s="53">
        <f t="shared" si="6"/>
        <v>0</v>
      </c>
      <c r="AE51" s="53">
        <f t="shared" si="6"/>
        <v>313936000</v>
      </c>
      <c r="AF51" s="53">
        <f t="shared" si="6"/>
        <v>152368000</v>
      </c>
      <c r="AG51" s="53">
        <f t="shared" si="16"/>
        <v>466304000</v>
      </c>
    </row>
    <row r="52" spans="1:33" ht="26.45" customHeight="1">
      <c r="A52" s="61"/>
      <c r="B52" s="62"/>
      <c r="C52" s="62"/>
      <c r="D52" s="62"/>
      <c r="E52" s="33"/>
      <c r="F52" s="57"/>
      <c r="G52" s="58"/>
      <c r="H52" s="49"/>
      <c r="I52" s="49"/>
      <c r="J52" s="49"/>
      <c r="K52" s="49"/>
      <c r="L52" s="49"/>
      <c r="M52" s="49"/>
      <c r="N52" s="49"/>
      <c r="O52" s="44">
        <f t="shared" si="2"/>
        <v>0</v>
      </c>
      <c r="P52" s="60">
        <f>SUM(P53:P54)</f>
        <v>14824602314</v>
      </c>
      <c r="Q52" s="49">
        <f t="shared" ref="Q52:W52" si="19">SUM(Q53:Q54)</f>
        <v>14508242314</v>
      </c>
      <c r="R52" s="49">
        <f t="shared" si="19"/>
        <v>0</v>
      </c>
      <c r="S52" s="49">
        <f t="shared" si="19"/>
        <v>0</v>
      </c>
      <c r="T52" s="49">
        <f t="shared" si="19"/>
        <v>0</v>
      </c>
      <c r="U52" s="49">
        <f t="shared" si="19"/>
        <v>316360000</v>
      </c>
      <c r="V52" s="49">
        <f t="shared" si="19"/>
        <v>0</v>
      </c>
      <c r="W52" s="49">
        <f t="shared" si="19"/>
        <v>0</v>
      </c>
      <c r="X52" s="46">
        <f t="shared" si="4"/>
        <v>14824602314</v>
      </c>
      <c r="Y52" s="47">
        <f t="shared" si="5"/>
        <v>14824602314</v>
      </c>
      <c r="Z52" s="48">
        <f t="shared" si="6"/>
        <v>14508242314</v>
      </c>
      <c r="AA52" s="49">
        <f t="shared" si="6"/>
        <v>0</v>
      </c>
      <c r="AB52" s="49">
        <f t="shared" si="6"/>
        <v>0</v>
      </c>
      <c r="AC52" s="49">
        <f t="shared" si="6"/>
        <v>0</v>
      </c>
      <c r="AD52" s="49">
        <f t="shared" si="6"/>
        <v>316360000</v>
      </c>
      <c r="AE52" s="49">
        <f t="shared" si="6"/>
        <v>0</v>
      </c>
      <c r="AF52" s="49">
        <f t="shared" si="6"/>
        <v>0</v>
      </c>
      <c r="AG52" s="49">
        <f t="shared" si="16"/>
        <v>14824602314</v>
      </c>
    </row>
    <row r="53" spans="1:33" ht="26.45" customHeight="1">
      <c r="A53" s="50" t="s">
        <v>218</v>
      </c>
      <c r="B53" s="51" t="s">
        <v>43</v>
      </c>
      <c r="C53" s="51" t="s">
        <v>26</v>
      </c>
      <c r="D53" s="51" t="s">
        <v>28</v>
      </c>
      <c r="E53" s="63" t="s">
        <v>247</v>
      </c>
      <c r="F53" s="42" t="s">
        <v>311</v>
      </c>
      <c r="G53" s="35">
        <f>SUM(G54:G57)</f>
        <v>8561660</v>
      </c>
      <c r="H53" s="54"/>
      <c r="I53" s="49"/>
      <c r="J53" s="49"/>
      <c r="K53" s="49"/>
      <c r="L53" s="53"/>
      <c r="M53" s="53"/>
      <c r="N53" s="49"/>
      <c r="O53" s="44">
        <f t="shared" si="2"/>
        <v>0</v>
      </c>
      <c r="P53" s="55">
        <v>14508242314</v>
      </c>
      <c r="Q53" s="54">
        <f>P53</f>
        <v>14508242314</v>
      </c>
      <c r="R53" s="49"/>
      <c r="S53" s="49"/>
      <c r="T53" s="49"/>
      <c r="U53" s="53"/>
      <c r="V53" s="53"/>
      <c r="W53" s="49"/>
      <c r="X53" s="46">
        <f t="shared" si="4"/>
        <v>14508242314</v>
      </c>
      <c r="Y53" s="47">
        <f t="shared" si="5"/>
        <v>14508242314</v>
      </c>
      <c r="Z53" s="56">
        <f t="shared" si="6"/>
        <v>14508242314</v>
      </c>
      <c r="AA53" s="53">
        <f t="shared" si="6"/>
        <v>0</v>
      </c>
      <c r="AB53" s="53">
        <f t="shared" si="6"/>
        <v>0</v>
      </c>
      <c r="AC53" s="53">
        <f t="shared" si="6"/>
        <v>0</v>
      </c>
      <c r="AD53" s="53">
        <f t="shared" si="6"/>
        <v>0</v>
      </c>
      <c r="AE53" s="53">
        <f t="shared" si="6"/>
        <v>0</v>
      </c>
      <c r="AF53" s="53">
        <f t="shared" si="6"/>
        <v>0</v>
      </c>
      <c r="AG53" s="53">
        <f t="shared" si="16"/>
        <v>14508242314</v>
      </c>
    </row>
    <row r="54" spans="1:33" ht="26.45" customHeight="1">
      <c r="A54" s="400" t="s">
        <v>31</v>
      </c>
      <c r="B54" s="401"/>
      <c r="C54" s="401"/>
      <c r="D54" s="401"/>
      <c r="E54" s="402"/>
      <c r="F54" s="57" t="s">
        <v>32</v>
      </c>
      <c r="G54" s="58">
        <v>2301700</v>
      </c>
      <c r="H54" s="53"/>
      <c r="I54" s="49"/>
      <c r="J54" s="49"/>
      <c r="K54" s="49"/>
      <c r="L54" s="54"/>
      <c r="M54" s="53"/>
      <c r="N54" s="49"/>
      <c r="O54" s="44">
        <f t="shared" si="2"/>
        <v>0</v>
      </c>
      <c r="P54" s="55">
        <v>316360000</v>
      </c>
      <c r="Q54" s="53"/>
      <c r="R54" s="49"/>
      <c r="S54" s="49"/>
      <c r="T54" s="49"/>
      <c r="U54" s="54">
        <v>316360000</v>
      </c>
      <c r="V54" s="53"/>
      <c r="W54" s="49"/>
      <c r="X54" s="46">
        <f t="shared" si="4"/>
        <v>316360000</v>
      </c>
      <c r="Y54" s="47">
        <f t="shared" si="5"/>
        <v>316360000</v>
      </c>
      <c r="Z54" s="56">
        <f t="shared" si="6"/>
        <v>0</v>
      </c>
      <c r="AA54" s="53">
        <f t="shared" si="6"/>
        <v>0</v>
      </c>
      <c r="AB54" s="53">
        <f t="shared" si="6"/>
        <v>0</v>
      </c>
      <c r="AC54" s="53">
        <f t="shared" si="6"/>
        <v>0</v>
      </c>
      <c r="AD54" s="53">
        <f t="shared" si="6"/>
        <v>316360000</v>
      </c>
      <c r="AE54" s="53">
        <f t="shared" si="6"/>
        <v>0</v>
      </c>
      <c r="AF54" s="53">
        <f t="shared" si="6"/>
        <v>0</v>
      </c>
      <c r="AG54" s="53">
        <f t="shared" si="16"/>
        <v>316360000</v>
      </c>
    </row>
    <row r="55" spans="1:33" ht="26.45" customHeight="1">
      <c r="A55" s="400" t="s">
        <v>33</v>
      </c>
      <c r="B55" s="401"/>
      <c r="C55" s="401"/>
      <c r="D55" s="401"/>
      <c r="E55" s="402"/>
      <c r="F55" s="57" t="s">
        <v>34</v>
      </c>
      <c r="G55" s="58">
        <v>174960</v>
      </c>
      <c r="H55" s="49"/>
      <c r="I55" s="49"/>
      <c r="J55" s="49"/>
      <c r="K55" s="49"/>
      <c r="L55" s="49"/>
      <c r="M55" s="49"/>
      <c r="N55" s="49"/>
      <c r="O55" s="44">
        <f t="shared" si="2"/>
        <v>0</v>
      </c>
      <c r="P55" s="60">
        <f>SUM(P56:P58)</f>
        <v>3405714669</v>
      </c>
      <c r="Q55" s="49">
        <f t="shared" ref="Q55:W55" si="20">SUM(Q56:Q58)</f>
        <v>1352375200</v>
      </c>
      <c r="R55" s="49">
        <f t="shared" si="20"/>
        <v>0</v>
      </c>
      <c r="S55" s="49">
        <f t="shared" si="20"/>
        <v>0</v>
      </c>
      <c r="T55" s="49">
        <f t="shared" si="20"/>
        <v>0</v>
      </c>
      <c r="U55" s="49">
        <f t="shared" si="20"/>
        <v>719038080</v>
      </c>
      <c r="V55" s="49">
        <f t="shared" si="20"/>
        <v>322711016</v>
      </c>
      <c r="W55" s="49">
        <f t="shared" si="20"/>
        <v>1011590373</v>
      </c>
      <c r="X55" s="46">
        <f t="shared" si="4"/>
        <v>3405714669</v>
      </c>
      <c r="Y55" s="47">
        <f t="shared" si="5"/>
        <v>3405714669</v>
      </c>
      <c r="Z55" s="48">
        <f t="shared" si="6"/>
        <v>1352375200</v>
      </c>
      <c r="AA55" s="49">
        <f t="shared" si="6"/>
        <v>0</v>
      </c>
      <c r="AB55" s="49">
        <f t="shared" si="6"/>
        <v>0</v>
      </c>
      <c r="AC55" s="49">
        <f t="shared" si="6"/>
        <v>0</v>
      </c>
      <c r="AD55" s="49">
        <f t="shared" si="6"/>
        <v>719038080</v>
      </c>
      <c r="AE55" s="49">
        <f t="shared" si="6"/>
        <v>322711016</v>
      </c>
      <c r="AF55" s="49">
        <f t="shared" si="6"/>
        <v>1011590373</v>
      </c>
      <c r="AG55" s="49">
        <f t="shared" si="16"/>
        <v>3405714669</v>
      </c>
    </row>
    <row r="56" spans="1:33" ht="26.45" customHeight="1">
      <c r="A56" s="400" t="s">
        <v>35</v>
      </c>
      <c r="B56" s="401"/>
      <c r="C56" s="401"/>
      <c r="D56" s="401"/>
      <c r="E56" s="402"/>
      <c r="F56" s="57" t="s">
        <v>36</v>
      </c>
      <c r="G56" s="58">
        <v>4085000</v>
      </c>
      <c r="H56" s="53"/>
      <c r="I56" s="49"/>
      <c r="J56" s="49"/>
      <c r="K56" s="49"/>
      <c r="L56" s="53"/>
      <c r="M56" s="53"/>
      <c r="N56" s="49"/>
      <c r="O56" s="44">
        <f t="shared" si="2"/>
        <v>0</v>
      </c>
      <c r="P56" s="59">
        <v>1078635120</v>
      </c>
      <c r="Q56" s="53"/>
      <c r="R56" s="49"/>
      <c r="S56" s="49"/>
      <c r="T56" s="49"/>
      <c r="U56" s="53">
        <v>719038080</v>
      </c>
      <c r="V56" s="53"/>
      <c r="W56" s="53">
        <f>P56-U56</f>
        <v>359597040</v>
      </c>
      <c r="X56" s="46">
        <f t="shared" si="4"/>
        <v>1078635120</v>
      </c>
      <c r="Y56" s="47">
        <f t="shared" si="5"/>
        <v>1078635120</v>
      </c>
      <c r="Z56" s="56">
        <f t="shared" si="6"/>
        <v>0</v>
      </c>
      <c r="AA56" s="53">
        <f t="shared" si="6"/>
        <v>0</v>
      </c>
      <c r="AB56" s="53">
        <f t="shared" si="6"/>
        <v>0</v>
      </c>
      <c r="AC56" s="53">
        <f t="shared" si="6"/>
        <v>0</v>
      </c>
      <c r="AD56" s="53">
        <f t="shared" si="6"/>
        <v>719038080</v>
      </c>
      <c r="AE56" s="53">
        <f t="shared" si="6"/>
        <v>0</v>
      </c>
      <c r="AF56" s="53">
        <f t="shared" si="6"/>
        <v>359597040</v>
      </c>
      <c r="AG56" s="53">
        <f t="shared" si="16"/>
        <v>1078635120</v>
      </c>
    </row>
    <row r="57" spans="1:33" ht="26.45" customHeight="1">
      <c r="A57" s="400" t="s">
        <v>37</v>
      </c>
      <c r="B57" s="401"/>
      <c r="C57" s="401"/>
      <c r="D57" s="401"/>
      <c r="E57" s="402"/>
      <c r="F57" s="57" t="s">
        <v>38</v>
      </c>
      <c r="G57" s="58">
        <v>2000000</v>
      </c>
      <c r="H57" s="53"/>
      <c r="I57" s="49"/>
      <c r="J57" s="49"/>
      <c r="K57" s="49"/>
      <c r="L57" s="53"/>
      <c r="M57" s="54"/>
      <c r="N57" s="49"/>
      <c r="O57" s="44">
        <f t="shared" si="2"/>
        <v>0</v>
      </c>
      <c r="P57" s="55">
        <v>322711016</v>
      </c>
      <c r="Q57" s="53"/>
      <c r="R57" s="49"/>
      <c r="S57" s="49"/>
      <c r="T57" s="49"/>
      <c r="U57" s="53"/>
      <c r="V57" s="54">
        <f>P57</f>
        <v>322711016</v>
      </c>
      <c r="W57" s="49"/>
      <c r="X57" s="46">
        <f t="shared" si="4"/>
        <v>322711016</v>
      </c>
      <c r="Y57" s="47">
        <f t="shared" si="5"/>
        <v>322711016</v>
      </c>
      <c r="Z57" s="56">
        <f t="shared" si="6"/>
        <v>0</v>
      </c>
      <c r="AA57" s="53">
        <f t="shared" si="6"/>
        <v>0</v>
      </c>
      <c r="AB57" s="53">
        <f t="shared" si="6"/>
        <v>0</v>
      </c>
      <c r="AC57" s="53">
        <f t="shared" si="6"/>
        <v>0</v>
      </c>
      <c r="AD57" s="53">
        <f t="shared" si="6"/>
        <v>0</v>
      </c>
      <c r="AE57" s="53">
        <f t="shared" si="6"/>
        <v>322711016</v>
      </c>
      <c r="AF57" s="53">
        <f t="shared" si="6"/>
        <v>0</v>
      </c>
      <c r="AG57" s="53">
        <f t="shared" si="16"/>
        <v>322711016</v>
      </c>
    </row>
    <row r="58" spans="1:33" ht="26.45" customHeight="1">
      <c r="A58" s="61"/>
      <c r="B58" s="62"/>
      <c r="C58" s="62"/>
      <c r="D58" s="62"/>
      <c r="E58" s="33"/>
      <c r="F58" s="57"/>
      <c r="G58" s="58"/>
      <c r="H58" s="53"/>
      <c r="I58" s="49"/>
      <c r="J58" s="49"/>
      <c r="K58" s="49"/>
      <c r="L58" s="53"/>
      <c r="M58" s="53"/>
      <c r="N58" s="49"/>
      <c r="O58" s="44">
        <f t="shared" si="2"/>
        <v>0</v>
      </c>
      <c r="P58" s="59">
        <v>2004368533</v>
      </c>
      <c r="Q58" s="53">
        <v>1352375200</v>
      </c>
      <c r="R58" s="49"/>
      <c r="S58" s="49"/>
      <c r="T58" s="49"/>
      <c r="U58" s="53"/>
      <c r="V58" s="53"/>
      <c r="W58" s="53">
        <f>P58-Q58</f>
        <v>651993333</v>
      </c>
      <c r="X58" s="46">
        <f t="shared" si="4"/>
        <v>2004368533</v>
      </c>
      <c r="Y58" s="47">
        <f t="shared" si="5"/>
        <v>2004368533</v>
      </c>
      <c r="Z58" s="56">
        <f t="shared" si="6"/>
        <v>1352375200</v>
      </c>
      <c r="AA58" s="53">
        <f t="shared" si="6"/>
        <v>0</v>
      </c>
      <c r="AB58" s="53">
        <f t="shared" si="6"/>
        <v>0</v>
      </c>
      <c r="AC58" s="53">
        <f t="shared" si="6"/>
        <v>0</v>
      </c>
      <c r="AD58" s="53">
        <f t="shared" si="6"/>
        <v>0</v>
      </c>
      <c r="AE58" s="53">
        <f t="shared" si="6"/>
        <v>0</v>
      </c>
      <c r="AF58" s="53">
        <f t="shared" si="6"/>
        <v>651993333</v>
      </c>
      <c r="AG58" s="53">
        <f t="shared" si="16"/>
        <v>2004368533</v>
      </c>
    </row>
    <row r="59" spans="1:33" ht="26.45" customHeight="1">
      <c r="A59" s="50" t="s">
        <v>218</v>
      </c>
      <c r="B59" s="51" t="s">
        <v>43</v>
      </c>
      <c r="C59" s="51" t="s">
        <v>26</v>
      </c>
      <c r="D59" s="51" t="s">
        <v>53</v>
      </c>
      <c r="E59" s="52"/>
      <c r="F59" s="42" t="s">
        <v>54</v>
      </c>
      <c r="G59" s="35">
        <f>G60+G74+G82+G88+G93</f>
        <v>4651008317</v>
      </c>
      <c r="H59" s="43"/>
      <c r="I59" s="43"/>
      <c r="J59" s="43"/>
      <c r="K59" s="43"/>
      <c r="L59" s="43"/>
      <c r="M59" s="43"/>
      <c r="N59" s="43"/>
      <c r="O59" s="44">
        <f t="shared" si="2"/>
        <v>0</v>
      </c>
      <c r="P59" s="45">
        <f>P60+P63+P69+P71+P78+P82+P84</f>
        <v>12725103501</v>
      </c>
      <c r="Q59" s="43">
        <f t="shared" ref="Q59:W59" si="21">Q60+Q63+Q69+Q71+Q78+Q82+Q84</f>
        <v>9470753639</v>
      </c>
      <c r="R59" s="43">
        <f t="shared" si="21"/>
        <v>0</v>
      </c>
      <c r="S59" s="43">
        <f t="shared" si="21"/>
        <v>0</v>
      </c>
      <c r="T59" s="43">
        <f t="shared" si="21"/>
        <v>0</v>
      </c>
      <c r="U59" s="43">
        <f t="shared" si="21"/>
        <v>35607320</v>
      </c>
      <c r="V59" s="43">
        <f t="shared" si="21"/>
        <v>1060546208</v>
      </c>
      <c r="W59" s="43">
        <f t="shared" si="21"/>
        <v>2158196334</v>
      </c>
      <c r="X59" s="46">
        <f t="shared" si="4"/>
        <v>12725103501</v>
      </c>
      <c r="Y59" s="47">
        <f t="shared" si="5"/>
        <v>12725103501</v>
      </c>
      <c r="Z59" s="48">
        <f t="shared" si="6"/>
        <v>9470753639</v>
      </c>
      <c r="AA59" s="49">
        <f t="shared" si="6"/>
        <v>0</v>
      </c>
      <c r="AB59" s="49">
        <f t="shared" si="6"/>
        <v>0</v>
      </c>
      <c r="AC59" s="49">
        <f t="shared" si="6"/>
        <v>0</v>
      </c>
      <c r="AD59" s="49">
        <f t="shared" si="6"/>
        <v>35607320</v>
      </c>
      <c r="AE59" s="49">
        <f t="shared" si="6"/>
        <v>1060546208</v>
      </c>
      <c r="AF59" s="49">
        <f t="shared" si="6"/>
        <v>2158196334</v>
      </c>
      <c r="AG59" s="49">
        <f t="shared" si="16"/>
        <v>12725103501</v>
      </c>
    </row>
    <row r="60" spans="1:33" ht="26.45" customHeight="1">
      <c r="A60" s="50" t="s">
        <v>218</v>
      </c>
      <c r="B60" s="51" t="s">
        <v>43</v>
      </c>
      <c r="C60" s="51" t="s">
        <v>26</v>
      </c>
      <c r="D60" s="51" t="s">
        <v>53</v>
      </c>
      <c r="E60" s="63" t="s">
        <v>26</v>
      </c>
      <c r="F60" s="42" t="s">
        <v>55</v>
      </c>
      <c r="G60" s="35">
        <f>SUM(G61:G72)</f>
        <v>4427142317</v>
      </c>
      <c r="H60" s="43"/>
      <c r="I60" s="43"/>
      <c r="J60" s="43"/>
      <c r="K60" s="43"/>
      <c r="L60" s="43"/>
      <c r="M60" s="43"/>
      <c r="N60" s="43"/>
      <c r="O60" s="44">
        <f t="shared" si="2"/>
        <v>0</v>
      </c>
      <c r="P60" s="45">
        <f>SUM(P61:P62)</f>
        <v>3048546418</v>
      </c>
      <c r="Q60" s="43">
        <f t="shared" ref="Q60:W60" si="22">SUM(Q61:Q62)</f>
        <v>1816704000</v>
      </c>
      <c r="R60" s="43">
        <f t="shared" si="22"/>
        <v>0</v>
      </c>
      <c r="S60" s="43">
        <f t="shared" si="22"/>
        <v>0</v>
      </c>
      <c r="T60" s="43">
        <f t="shared" si="22"/>
        <v>0</v>
      </c>
      <c r="U60" s="43">
        <f t="shared" si="22"/>
        <v>0</v>
      </c>
      <c r="V60" s="43">
        <f t="shared" si="22"/>
        <v>7838520</v>
      </c>
      <c r="W60" s="43">
        <f t="shared" si="22"/>
        <v>1224003898</v>
      </c>
      <c r="X60" s="46">
        <f t="shared" si="4"/>
        <v>3048546418</v>
      </c>
      <c r="Y60" s="47">
        <f t="shared" si="5"/>
        <v>3048546418</v>
      </c>
      <c r="Z60" s="48">
        <f t="shared" si="6"/>
        <v>1816704000</v>
      </c>
      <c r="AA60" s="49">
        <f t="shared" si="6"/>
        <v>0</v>
      </c>
      <c r="AB60" s="49">
        <f t="shared" si="6"/>
        <v>0</v>
      </c>
      <c r="AC60" s="49">
        <f t="shared" si="6"/>
        <v>0</v>
      </c>
      <c r="AD60" s="49">
        <f t="shared" si="6"/>
        <v>0</v>
      </c>
      <c r="AE60" s="49">
        <f t="shared" si="6"/>
        <v>7838520</v>
      </c>
      <c r="AF60" s="49">
        <f t="shared" si="6"/>
        <v>1224003898</v>
      </c>
      <c r="AG60" s="49">
        <f t="shared" si="16"/>
        <v>3048546418</v>
      </c>
    </row>
    <row r="61" spans="1:33" ht="26.45" customHeight="1">
      <c r="A61" s="67"/>
      <c r="B61" s="32"/>
      <c r="C61" s="32"/>
      <c r="D61" s="32"/>
      <c r="E61" s="33" t="s">
        <v>56</v>
      </c>
      <c r="F61" s="58" t="s">
        <v>57</v>
      </c>
      <c r="G61" s="58">
        <v>2903508685</v>
      </c>
      <c r="H61" s="53"/>
      <c r="I61" s="49"/>
      <c r="J61" s="49"/>
      <c r="K61" s="49"/>
      <c r="L61" s="53"/>
      <c r="M61" s="53"/>
      <c r="N61" s="49"/>
      <c r="O61" s="44">
        <f t="shared" si="2"/>
        <v>0</v>
      </c>
      <c r="P61" s="59">
        <v>31838040</v>
      </c>
      <c r="Q61" s="53"/>
      <c r="R61" s="49"/>
      <c r="S61" s="49"/>
      <c r="T61" s="49"/>
      <c r="U61" s="53"/>
      <c r="V61" s="53">
        <v>7838520</v>
      </c>
      <c r="W61" s="53">
        <f>P61-V61</f>
        <v>23999520</v>
      </c>
      <c r="X61" s="46">
        <f t="shared" si="4"/>
        <v>31838040</v>
      </c>
      <c r="Y61" s="47">
        <f t="shared" si="5"/>
        <v>31838040</v>
      </c>
      <c r="Z61" s="56">
        <f t="shared" si="6"/>
        <v>0</v>
      </c>
      <c r="AA61" s="53">
        <f t="shared" si="6"/>
        <v>0</v>
      </c>
      <c r="AB61" s="53">
        <f t="shared" si="6"/>
        <v>0</v>
      </c>
      <c r="AC61" s="53">
        <f t="shared" si="6"/>
        <v>0</v>
      </c>
      <c r="AD61" s="53">
        <f t="shared" si="6"/>
        <v>0</v>
      </c>
      <c r="AE61" s="53">
        <f t="shared" si="6"/>
        <v>7838520</v>
      </c>
      <c r="AF61" s="53">
        <f t="shared" si="6"/>
        <v>23999520</v>
      </c>
      <c r="AG61" s="53">
        <f t="shared" si="16"/>
        <v>31838040</v>
      </c>
    </row>
    <row r="62" spans="1:33" ht="26.45" customHeight="1">
      <c r="A62" s="67"/>
      <c r="B62" s="32"/>
      <c r="C62" s="32"/>
      <c r="D62" s="32"/>
      <c r="E62" s="33" t="s">
        <v>58</v>
      </c>
      <c r="F62" s="58" t="s">
        <v>59</v>
      </c>
      <c r="G62" s="58">
        <v>281696469</v>
      </c>
      <c r="H62" s="53"/>
      <c r="I62" s="49"/>
      <c r="J62" s="49"/>
      <c r="K62" s="49"/>
      <c r="L62" s="53"/>
      <c r="M62" s="53"/>
      <c r="N62" s="49"/>
      <c r="O62" s="44">
        <f t="shared" si="2"/>
        <v>0</v>
      </c>
      <c r="P62" s="59">
        <v>3016708378</v>
      </c>
      <c r="Q62" s="53">
        <v>1816704000</v>
      </c>
      <c r="R62" s="49"/>
      <c r="S62" s="49"/>
      <c r="T62" s="49"/>
      <c r="U62" s="53"/>
      <c r="V62" s="53"/>
      <c r="W62" s="53">
        <f>P62-Q62</f>
        <v>1200004378</v>
      </c>
      <c r="X62" s="46">
        <f t="shared" si="4"/>
        <v>3016708378</v>
      </c>
      <c r="Y62" s="47">
        <f t="shared" si="5"/>
        <v>3016708378</v>
      </c>
      <c r="Z62" s="56">
        <f t="shared" si="6"/>
        <v>1816704000</v>
      </c>
      <c r="AA62" s="53">
        <f t="shared" si="6"/>
        <v>0</v>
      </c>
      <c r="AB62" s="53">
        <f t="shared" ref="AB62:AF86" si="23">S62-J62</f>
        <v>0</v>
      </c>
      <c r="AC62" s="53">
        <f t="shared" si="23"/>
        <v>0</v>
      </c>
      <c r="AD62" s="53">
        <f t="shared" si="23"/>
        <v>0</v>
      </c>
      <c r="AE62" s="53">
        <f t="shared" si="23"/>
        <v>0</v>
      </c>
      <c r="AF62" s="53">
        <f t="shared" si="23"/>
        <v>1200004378</v>
      </c>
      <c r="AG62" s="53">
        <f t="shared" si="16"/>
        <v>3016708378</v>
      </c>
    </row>
    <row r="63" spans="1:33" ht="26.45" customHeight="1">
      <c r="A63" s="67"/>
      <c r="B63" s="32"/>
      <c r="C63" s="32"/>
      <c r="D63" s="32"/>
      <c r="E63" s="33" t="s">
        <v>60</v>
      </c>
      <c r="F63" s="58" t="s">
        <v>61</v>
      </c>
      <c r="G63" s="58">
        <v>91050750</v>
      </c>
      <c r="H63" s="49"/>
      <c r="I63" s="49"/>
      <c r="J63" s="49"/>
      <c r="K63" s="49"/>
      <c r="L63" s="49"/>
      <c r="M63" s="49"/>
      <c r="N63" s="49"/>
      <c r="O63" s="44">
        <f t="shared" si="2"/>
        <v>0</v>
      </c>
      <c r="P63" s="60">
        <f>SUM(P64:P68)</f>
        <v>30670200</v>
      </c>
      <c r="Q63" s="49">
        <f t="shared" ref="Q63:W63" si="24">SUM(Q64:Q68)</f>
        <v>0</v>
      </c>
      <c r="R63" s="49">
        <f t="shared" si="24"/>
        <v>0</v>
      </c>
      <c r="S63" s="49">
        <f t="shared" si="24"/>
        <v>0</v>
      </c>
      <c r="T63" s="49">
        <f t="shared" si="24"/>
        <v>0</v>
      </c>
      <c r="U63" s="49">
        <f t="shared" si="24"/>
        <v>20670200</v>
      </c>
      <c r="V63" s="49">
        <f t="shared" si="24"/>
        <v>0</v>
      </c>
      <c r="W63" s="49">
        <f t="shared" si="24"/>
        <v>10000000</v>
      </c>
      <c r="X63" s="46">
        <f t="shared" si="4"/>
        <v>30670200</v>
      </c>
      <c r="Y63" s="47">
        <f t="shared" si="5"/>
        <v>30670200</v>
      </c>
      <c r="Z63" s="48">
        <f t="shared" ref="Z63:AA86" si="25">Q63-H63</f>
        <v>0</v>
      </c>
      <c r="AA63" s="49">
        <f t="shared" si="25"/>
        <v>0</v>
      </c>
      <c r="AB63" s="49">
        <f t="shared" si="23"/>
        <v>0</v>
      </c>
      <c r="AC63" s="49">
        <f t="shared" si="23"/>
        <v>0</v>
      </c>
      <c r="AD63" s="49">
        <f t="shared" si="23"/>
        <v>20670200</v>
      </c>
      <c r="AE63" s="49">
        <f t="shared" si="23"/>
        <v>0</v>
      </c>
      <c r="AF63" s="49">
        <f t="shared" si="23"/>
        <v>10000000</v>
      </c>
      <c r="AG63" s="49">
        <f t="shared" si="16"/>
        <v>30670200</v>
      </c>
    </row>
    <row r="64" spans="1:33" ht="26.45" customHeight="1">
      <c r="A64" s="67"/>
      <c r="B64" s="32"/>
      <c r="C64" s="32"/>
      <c r="D64" s="32"/>
      <c r="E64" s="33" t="s">
        <v>62</v>
      </c>
      <c r="F64" s="58" t="s">
        <v>63</v>
      </c>
      <c r="G64" s="58">
        <v>54243000</v>
      </c>
      <c r="H64" s="53"/>
      <c r="I64" s="49"/>
      <c r="J64" s="49"/>
      <c r="K64" s="49"/>
      <c r="L64" s="53"/>
      <c r="M64" s="53"/>
      <c r="N64" s="49"/>
      <c r="O64" s="44">
        <f t="shared" si="2"/>
        <v>0</v>
      </c>
      <c r="P64" s="59">
        <v>4134040</v>
      </c>
      <c r="Q64" s="53"/>
      <c r="R64" s="49"/>
      <c r="S64" s="49"/>
      <c r="T64" s="49"/>
      <c r="U64" s="53">
        <v>4134040</v>
      </c>
      <c r="V64" s="53"/>
      <c r="W64" s="49"/>
      <c r="X64" s="46">
        <f t="shared" si="4"/>
        <v>4134040</v>
      </c>
      <c r="Y64" s="47">
        <f t="shared" si="5"/>
        <v>4134040</v>
      </c>
      <c r="Z64" s="56">
        <f t="shared" si="25"/>
        <v>0</v>
      </c>
      <c r="AA64" s="53">
        <f t="shared" si="25"/>
        <v>0</v>
      </c>
      <c r="AB64" s="53">
        <f t="shared" si="23"/>
        <v>0</v>
      </c>
      <c r="AC64" s="53">
        <f t="shared" si="23"/>
        <v>0</v>
      </c>
      <c r="AD64" s="53">
        <f t="shared" si="23"/>
        <v>4134040</v>
      </c>
      <c r="AE64" s="53">
        <f t="shared" si="23"/>
        <v>0</v>
      </c>
      <c r="AF64" s="53">
        <f t="shared" si="23"/>
        <v>0</v>
      </c>
      <c r="AG64" s="53">
        <f t="shared" si="16"/>
        <v>4134040</v>
      </c>
    </row>
    <row r="65" spans="1:33" ht="26.45" customHeight="1">
      <c r="A65" s="67"/>
      <c r="B65" s="32"/>
      <c r="C65" s="32"/>
      <c r="D65" s="32"/>
      <c r="E65" s="33" t="s">
        <v>64</v>
      </c>
      <c r="F65" s="58" t="s">
        <v>65</v>
      </c>
      <c r="G65" s="58">
        <v>127858500</v>
      </c>
      <c r="H65" s="53"/>
      <c r="I65" s="49"/>
      <c r="J65" s="49"/>
      <c r="K65" s="49"/>
      <c r="L65" s="53"/>
      <c r="M65" s="53"/>
      <c r="N65" s="49"/>
      <c r="O65" s="44">
        <f t="shared" si="2"/>
        <v>0</v>
      </c>
      <c r="P65" s="59">
        <v>4134040</v>
      </c>
      <c r="Q65" s="53"/>
      <c r="R65" s="49"/>
      <c r="S65" s="49"/>
      <c r="T65" s="49"/>
      <c r="U65" s="53">
        <v>4134040</v>
      </c>
      <c r="V65" s="53"/>
      <c r="W65" s="49"/>
      <c r="X65" s="46">
        <f t="shared" si="4"/>
        <v>4134040</v>
      </c>
      <c r="Y65" s="47">
        <f t="shared" si="5"/>
        <v>4134040</v>
      </c>
      <c r="Z65" s="56">
        <f t="shared" si="25"/>
        <v>0</v>
      </c>
      <c r="AA65" s="53">
        <f t="shared" si="25"/>
        <v>0</v>
      </c>
      <c r="AB65" s="53">
        <f t="shared" si="23"/>
        <v>0</v>
      </c>
      <c r="AC65" s="53">
        <f t="shared" si="23"/>
        <v>0</v>
      </c>
      <c r="AD65" s="53">
        <f t="shared" si="23"/>
        <v>4134040</v>
      </c>
      <c r="AE65" s="53">
        <f t="shared" si="23"/>
        <v>0</v>
      </c>
      <c r="AF65" s="53">
        <f t="shared" si="23"/>
        <v>0</v>
      </c>
      <c r="AG65" s="53">
        <f t="shared" si="16"/>
        <v>4134040</v>
      </c>
    </row>
    <row r="66" spans="1:33" ht="26.45" customHeight="1">
      <c r="A66" s="67"/>
      <c r="B66" s="32"/>
      <c r="C66" s="32"/>
      <c r="D66" s="32"/>
      <c r="E66" s="33" t="s">
        <v>66</v>
      </c>
      <c r="F66" s="58" t="s">
        <v>67</v>
      </c>
      <c r="G66" s="58">
        <v>187060860</v>
      </c>
      <c r="H66" s="53"/>
      <c r="I66" s="49"/>
      <c r="J66" s="49"/>
      <c r="K66" s="49"/>
      <c r="L66" s="53"/>
      <c r="M66" s="53"/>
      <c r="N66" s="49"/>
      <c r="O66" s="44">
        <f t="shared" si="2"/>
        <v>0</v>
      </c>
      <c r="P66" s="59">
        <v>14134040</v>
      </c>
      <c r="Q66" s="53"/>
      <c r="R66" s="49"/>
      <c r="S66" s="49"/>
      <c r="T66" s="49"/>
      <c r="U66" s="53">
        <v>4134040</v>
      </c>
      <c r="V66" s="53"/>
      <c r="W66" s="53">
        <v>10000000</v>
      </c>
      <c r="X66" s="46">
        <f t="shared" si="4"/>
        <v>14134040</v>
      </c>
      <c r="Y66" s="47">
        <f t="shared" si="5"/>
        <v>14134040</v>
      </c>
      <c r="Z66" s="56">
        <f t="shared" si="25"/>
        <v>0</v>
      </c>
      <c r="AA66" s="53">
        <f t="shared" si="25"/>
        <v>0</v>
      </c>
      <c r="AB66" s="53">
        <f t="shared" si="23"/>
        <v>0</v>
      </c>
      <c r="AC66" s="53">
        <f t="shared" si="23"/>
        <v>0</v>
      </c>
      <c r="AD66" s="53">
        <f t="shared" si="23"/>
        <v>4134040</v>
      </c>
      <c r="AE66" s="53">
        <f t="shared" si="23"/>
        <v>0</v>
      </c>
      <c r="AF66" s="53">
        <f t="shared" si="23"/>
        <v>10000000</v>
      </c>
      <c r="AG66" s="53">
        <f t="shared" si="16"/>
        <v>14134040</v>
      </c>
    </row>
    <row r="67" spans="1:33" ht="26.45" customHeight="1">
      <c r="A67" s="67"/>
      <c r="B67" s="32"/>
      <c r="C67" s="32"/>
      <c r="D67" s="32"/>
      <c r="E67" s="33" t="s">
        <v>68</v>
      </c>
      <c r="F67" s="58" t="s">
        <v>69</v>
      </c>
      <c r="G67" s="58">
        <v>3430898</v>
      </c>
      <c r="H67" s="53"/>
      <c r="I67" s="49"/>
      <c r="J67" s="49"/>
      <c r="K67" s="49"/>
      <c r="L67" s="53"/>
      <c r="M67" s="53"/>
      <c r="N67" s="49"/>
      <c r="O67" s="44">
        <f t="shared" si="2"/>
        <v>0</v>
      </c>
      <c r="P67" s="59">
        <v>4134040</v>
      </c>
      <c r="Q67" s="53"/>
      <c r="R67" s="49"/>
      <c r="S67" s="49"/>
      <c r="T67" s="49"/>
      <c r="U67" s="53">
        <v>4134040</v>
      </c>
      <c r="V67" s="53"/>
      <c r="W67" s="49"/>
      <c r="X67" s="46">
        <f t="shared" si="4"/>
        <v>4134040</v>
      </c>
      <c r="Y67" s="47">
        <f t="shared" si="5"/>
        <v>4134040</v>
      </c>
      <c r="Z67" s="56">
        <f t="shared" si="25"/>
        <v>0</v>
      </c>
      <c r="AA67" s="53">
        <f t="shared" si="25"/>
        <v>0</v>
      </c>
      <c r="AB67" s="53">
        <f t="shared" si="23"/>
        <v>0</v>
      </c>
      <c r="AC67" s="53">
        <f t="shared" si="23"/>
        <v>0</v>
      </c>
      <c r="AD67" s="53">
        <f t="shared" si="23"/>
        <v>4134040</v>
      </c>
      <c r="AE67" s="53">
        <f t="shared" si="23"/>
        <v>0</v>
      </c>
      <c r="AF67" s="53">
        <f t="shared" si="23"/>
        <v>0</v>
      </c>
      <c r="AG67" s="53">
        <f t="shared" si="16"/>
        <v>4134040</v>
      </c>
    </row>
    <row r="68" spans="1:33" ht="26.45" customHeight="1">
      <c r="A68" s="67"/>
      <c r="B68" s="32"/>
      <c r="C68" s="32"/>
      <c r="D68" s="32"/>
      <c r="E68" s="33" t="s">
        <v>70</v>
      </c>
      <c r="F68" s="58" t="s">
        <v>71</v>
      </c>
      <c r="G68" s="58">
        <v>39232</v>
      </c>
      <c r="H68" s="53"/>
      <c r="I68" s="49"/>
      <c r="J68" s="49"/>
      <c r="K68" s="49"/>
      <c r="L68" s="53"/>
      <c r="M68" s="53"/>
      <c r="N68" s="49"/>
      <c r="O68" s="44">
        <f t="shared" si="2"/>
        <v>0</v>
      </c>
      <c r="P68" s="59">
        <v>4134040</v>
      </c>
      <c r="Q68" s="53"/>
      <c r="R68" s="49"/>
      <c r="S68" s="49"/>
      <c r="T68" s="49"/>
      <c r="U68" s="53">
        <v>4134040</v>
      </c>
      <c r="V68" s="53"/>
      <c r="W68" s="49"/>
      <c r="X68" s="46">
        <f t="shared" si="4"/>
        <v>4134040</v>
      </c>
      <c r="Y68" s="47">
        <f t="shared" si="5"/>
        <v>4134040</v>
      </c>
      <c r="Z68" s="56">
        <f t="shared" si="25"/>
        <v>0</v>
      </c>
      <c r="AA68" s="53">
        <f t="shared" si="25"/>
        <v>0</v>
      </c>
      <c r="AB68" s="53">
        <f t="shared" si="23"/>
        <v>0</v>
      </c>
      <c r="AC68" s="53">
        <f t="shared" si="23"/>
        <v>0</v>
      </c>
      <c r="AD68" s="53">
        <f t="shared" si="23"/>
        <v>4134040</v>
      </c>
      <c r="AE68" s="53">
        <f t="shared" si="23"/>
        <v>0</v>
      </c>
      <c r="AF68" s="53">
        <f t="shared" si="23"/>
        <v>0</v>
      </c>
      <c r="AG68" s="53">
        <f t="shared" si="16"/>
        <v>4134040</v>
      </c>
    </row>
    <row r="69" spans="1:33" ht="26.45" customHeight="1">
      <c r="A69" s="67"/>
      <c r="B69" s="32"/>
      <c r="C69" s="32"/>
      <c r="D69" s="32"/>
      <c r="E69" s="33" t="s">
        <v>72</v>
      </c>
      <c r="F69" s="58" t="s">
        <v>73</v>
      </c>
      <c r="G69" s="58">
        <v>161874468</v>
      </c>
      <c r="H69" s="49"/>
      <c r="I69" s="49"/>
      <c r="J69" s="49"/>
      <c r="K69" s="49"/>
      <c r="L69" s="49"/>
      <c r="M69" s="49"/>
      <c r="N69" s="49"/>
      <c r="O69" s="44">
        <f t="shared" si="2"/>
        <v>0</v>
      </c>
      <c r="P69" s="60">
        <f>SUM(P70)</f>
        <v>4178280</v>
      </c>
      <c r="Q69" s="49">
        <f t="shared" ref="Q69:W69" si="26">SUM(Q70)</f>
        <v>0</v>
      </c>
      <c r="R69" s="49">
        <f t="shared" si="26"/>
        <v>0</v>
      </c>
      <c r="S69" s="49">
        <f t="shared" si="26"/>
        <v>0</v>
      </c>
      <c r="T69" s="49">
        <f t="shared" si="26"/>
        <v>0</v>
      </c>
      <c r="U69" s="49">
        <f t="shared" si="26"/>
        <v>4178280</v>
      </c>
      <c r="V69" s="49">
        <f t="shared" si="26"/>
        <v>0</v>
      </c>
      <c r="W69" s="49">
        <f t="shared" si="26"/>
        <v>0</v>
      </c>
      <c r="X69" s="46">
        <f t="shared" si="4"/>
        <v>4178280</v>
      </c>
      <c r="Y69" s="47">
        <f t="shared" si="5"/>
        <v>4178280</v>
      </c>
      <c r="Z69" s="48">
        <f t="shared" si="25"/>
        <v>0</v>
      </c>
      <c r="AA69" s="49">
        <f t="shared" si="25"/>
        <v>0</v>
      </c>
      <c r="AB69" s="49">
        <f t="shared" si="23"/>
        <v>0</v>
      </c>
      <c r="AC69" s="49">
        <f t="shared" si="23"/>
        <v>0</v>
      </c>
      <c r="AD69" s="49">
        <f t="shared" si="23"/>
        <v>4178280</v>
      </c>
      <c r="AE69" s="49">
        <f t="shared" si="23"/>
        <v>0</v>
      </c>
      <c r="AF69" s="49">
        <f t="shared" si="23"/>
        <v>0</v>
      </c>
      <c r="AG69" s="49">
        <f t="shared" si="16"/>
        <v>4178280</v>
      </c>
    </row>
    <row r="70" spans="1:33" ht="26.45" customHeight="1">
      <c r="A70" s="67"/>
      <c r="B70" s="32"/>
      <c r="C70" s="32"/>
      <c r="D70" s="32"/>
      <c r="E70" s="33" t="s">
        <v>74</v>
      </c>
      <c r="F70" s="58" t="s">
        <v>75</v>
      </c>
      <c r="G70" s="58">
        <v>6968474</v>
      </c>
      <c r="H70" s="53"/>
      <c r="I70" s="49"/>
      <c r="J70" s="49"/>
      <c r="K70" s="49"/>
      <c r="L70" s="54"/>
      <c r="M70" s="53"/>
      <c r="N70" s="49"/>
      <c r="O70" s="44">
        <f t="shared" si="2"/>
        <v>0</v>
      </c>
      <c r="P70" s="55">
        <v>4178280</v>
      </c>
      <c r="Q70" s="53"/>
      <c r="R70" s="49"/>
      <c r="S70" s="49"/>
      <c r="T70" s="49"/>
      <c r="U70" s="54">
        <v>4178280</v>
      </c>
      <c r="V70" s="53"/>
      <c r="W70" s="49"/>
      <c r="X70" s="46">
        <f t="shared" si="4"/>
        <v>4178280</v>
      </c>
      <c r="Y70" s="47">
        <f t="shared" si="5"/>
        <v>4178280</v>
      </c>
      <c r="Z70" s="48">
        <f t="shared" si="25"/>
        <v>0</v>
      </c>
      <c r="AA70" s="49">
        <f t="shared" si="25"/>
        <v>0</v>
      </c>
      <c r="AB70" s="49">
        <f t="shared" si="23"/>
        <v>0</v>
      </c>
      <c r="AC70" s="49">
        <f t="shared" si="23"/>
        <v>0</v>
      </c>
      <c r="AD70" s="49">
        <f t="shared" si="23"/>
        <v>4178280</v>
      </c>
      <c r="AE70" s="49">
        <f t="shared" si="23"/>
        <v>0</v>
      </c>
      <c r="AF70" s="49">
        <f t="shared" si="23"/>
        <v>0</v>
      </c>
      <c r="AG70" s="49">
        <f t="shared" si="16"/>
        <v>4178280</v>
      </c>
    </row>
    <row r="71" spans="1:33" ht="26.45" customHeight="1">
      <c r="A71" s="67"/>
      <c r="B71" s="32"/>
      <c r="C71" s="32"/>
      <c r="D71" s="32"/>
      <c r="E71" s="33" t="s">
        <v>76</v>
      </c>
      <c r="F71" s="58" t="s">
        <v>77</v>
      </c>
      <c r="G71" s="58">
        <v>20905367</v>
      </c>
      <c r="H71" s="49"/>
      <c r="I71" s="49"/>
      <c r="J71" s="49"/>
      <c r="K71" s="49"/>
      <c r="L71" s="49"/>
      <c r="M71" s="49"/>
      <c r="N71" s="49"/>
      <c r="O71" s="44">
        <f t="shared" si="2"/>
        <v>0</v>
      </c>
      <c r="P71" s="60">
        <f>SUM(P72:P77)</f>
        <v>1429705000</v>
      </c>
      <c r="Q71" s="49">
        <f t="shared" ref="Q71:W71" si="27">SUM(Q72:Q77)</f>
        <v>915360139</v>
      </c>
      <c r="R71" s="49">
        <f t="shared" si="27"/>
        <v>0</v>
      </c>
      <c r="S71" s="49">
        <f t="shared" si="27"/>
        <v>0</v>
      </c>
      <c r="T71" s="49">
        <f t="shared" si="27"/>
        <v>0</v>
      </c>
      <c r="U71" s="49">
        <f t="shared" si="27"/>
        <v>0</v>
      </c>
      <c r="V71" s="49">
        <f t="shared" si="27"/>
        <v>416344861</v>
      </c>
      <c r="W71" s="49">
        <f t="shared" si="27"/>
        <v>98000000</v>
      </c>
      <c r="X71" s="46">
        <f t="shared" si="4"/>
        <v>1429705000</v>
      </c>
      <c r="Y71" s="47">
        <f t="shared" si="5"/>
        <v>1429705000</v>
      </c>
      <c r="Z71" s="48">
        <f t="shared" si="25"/>
        <v>915360139</v>
      </c>
      <c r="AA71" s="49">
        <f t="shared" si="25"/>
        <v>0</v>
      </c>
      <c r="AB71" s="49">
        <f t="shared" si="23"/>
        <v>0</v>
      </c>
      <c r="AC71" s="49">
        <f t="shared" si="23"/>
        <v>0</v>
      </c>
      <c r="AD71" s="49">
        <f t="shared" si="23"/>
        <v>0</v>
      </c>
      <c r="AE71" s="49">
        <f t="shared" si="23"/>
        <v>416344861</v>
      </c>
      <c r="AF71" s="49">
        <f t="shared" si="23"/>
        <v>98000000</v>
      </c>
      <c r="AG71" s="49">
        <f t="shared" si="16"/>
        <v>1429705000</v>
      </c>
    </row>
    <row r="72" spans="1:33" ht="26.45" customHeight="1">
      <c r="A72" s="67"/>
      <c r="B72" s="32"/>
      <c r="C72" s="32"/>
      <c r="D72" s="32"/>
      <c r="E72" s="33" t="s">
        <v>78</v>
      </c>
      <c r="F72" s="58" t="s">
        <v>79</v>
      </c>
      <c r="G72" s="58">
        <v>588505614</v>
      </c>
      <c r="H72" s="53"/>
      <c r="I72" s="49"/>
      <c r="J72" s="49"/>
      <c r="K72" s="49"/>
      <c r="L72" s="53"/>
      <c r="M72" s="53"/>
      <c r="N72" s="49"/>
      <c r="O72" s="44">
        <f t="shared" si="2"/>
        <v>0</v>
      </c>
      <c r="P72" s="59">
        <v>802721000</v>
      </c>
      <c r="Q72" s="53">
        <f>P72</f>
        <v>802721000</v>
      </c>
      <c r="R72" s="49"/>
      <c r="S72" s="49"/>
      <c r="T72" s="49"/>
      <c r="U72" s="53"/>
      <c r="V72" s="53"/>
      <c r="W72" s="49"/>
      <c r="X72" s="46">
        <f t="shared" si="4"/>
        <v>802721000</v>
      </c>
      <c r="Y72" s="47">
        <f t="shared" si="5"/>
        <v>802721000</v>
      </c>
      <c r="Z72" s="56">
        <f t="shared" si="25"/>
        <v>802721000</v>
      </c>
      <c r="AA72" s="53">
        <f t="shared" si="25"/>
        <v>0</v>
      </c>
      <c r="AB72" s="53">
        <f t="shared" si="23"/>
        <v>0</v>
      </c>
      <c r="AC72" s="53">
        <f t="shared" si="23"/>
        <v>0</v>
      </c>
      <c r="AD72" s="53">
        <f t="shared" si="23"/>
        <v>0</v>
      </c>
      <c r="AE72" s="53">
        <f t="shared" si="23"/>
        <v>0</v>
      </c>
      <c r="AF72" s="53">
        <f t="shared" si="23"/>
        <v>0</v>
      </c>
      <c r="AG72" s="53">
        <f t="shared" si="16"/>
        <v>802721000</v>
      </c>
    </row>
    <row r="73" spans="1:33" ht="26.45" customHeight="1">
      <c r="A73" s="31"/>
      <c r="B73" s="32"/>
      <c r="C73" s="32"/>
      <c r="D73" s="32"/>
      <c r="E73" s="68"/>
      <c r="F73" s="57"/>
      <c r="G73" s="58"/>
      <c r="H73" s="53"/>
      <c r="I73" s="49"/>
      <c r="J73" s="49"/>
      <c r="K73" s="49"/>
      <c r="L73" s="53"/>
      <c r="M73" s="53"/>
      <c r="N73" s="49"/>
      <c r="O73" s="44">
        <f t="shared" si="2"/>
        <v>0</v>
      </c>
      <c r="P73" s="59">
        <v>319744800</v>
      </c>
      <c r="Q73" s="53">
        <v>100000000</v>
      </c>
      <c r="R73" s="49"/>
      <c r="S73" s="49"/>
      <c r="T73" s="49"/>
      <c r="U73" s="53"/>
      <c r="V73" s="53">
        <f>229744800-10000000</f>
        <v>219744800</v>
      </c>
      <c r="W73" s="49"/>
      <c r="X73" s="46">
        <f t="shared" si="4"/>
        <v>319744800</v>
      </c>
      <c r="Y73" s="47">
        <f t="shared" si="5"/>
        <v>319744800</v>
      </c>
      <c r="Z73" s="56">
        <f t="shared" si="25"/>
        <v>100000000</v>
      </c>
      <c r="AA73" s="53">
        <f t="shared" si="25"/>
        <v>0</v>
      </c>
      <c r="AB73" s="53">
        <f t="shared" si="23"/>
        <v>0</v>
      </c>
      <c r="AC73" s="53">
        <f t="shared" si="23"/>
        <v>0</v>
      </c>
      <c r="AD73" s="53">
        <f t="shared" si="23"/>
        <v>0</v>
      </c>
      <c r="AE73" s="53">
        <f t="shared" si="23"/>
        <v>219744800</v>
      </c>
      <c r="AF73" s="53">
        <f t="shared" si="23"/>
        <v>0</v>
      </c>
      <c r="AG73" s="53">
        <f t="shared" si="16"/>
        <v>319744800</v>
      </c>
    </row>
    <row r="74" spans="1:33" ht="26.45" customHeight="1">
      <c r="A74" s="50" t="s">
        <v>218</v>
      </c>
      <c r="B74" s="51" t="s">
        <v>43</v>
      </c>
      <c r="C74" s="51" t="s">
        <v>26</v>
      </c>
      <c r="D74" s="51" t="s">
        <v>53</v>
      </c>
      <c r="E74" s="63" t="s">
        <v>45</v>
      </c>
      <c r="F74" s="42" t="s">
        <v>80</v>
      </c>
      <c r="G74" s="35">
        <f>SUM(G75:G80)</f>
        <v>168787000</v>
      </c>
      <c r="H74" s="53"/>
      <c r="I74" s="49"/>
      <c r="J74" s="49"/>
      <c r="K74" s="49"/>
      <c r="L74" s="53"/>
      <c r="M74" s="54"/>
      <c r="N74" s="49"/>
      <c r="O74" s="44">
        <f t="shared" si="2"/>
        <v>0</v>
      </c>
      <c r="P74" s="55">
        <v>186000000</v>
      </c>
      <c r="Q74" s="53"/>
      <c r="R74" s="49"/>
      <c r="S74" s="49"/>
      <c r="T74" s="49"/>
      <c r="U74" s="53"/>
      <c r="V74" s="54">
        <v>124000000</v>
      </c>
      <c r="W74" s="53">
        <f>P74-V74</f>
        <v>62000000</v>
      </c>
      <c r="X74" s="46">
        <f t="shared" si="4"/>
        <v>186000000</v>
      </c>
      <c r="Y74" s="47">
        <f t="shared" si="5"/>
        <v>186000000</v>
      </c>
      <c r="Z74" s="56">
        <f t="shared" si="25"/>
        <v>0</v>
      </c>
      <c r="AA74" s="53">
        <f t="shared" si="25"/>
        <v>0</v>
      </c>
      <c r="AB74" s="53">
        <f t="shared" si="23"/>
        <v>0</v>
      </c>
      <c r="AC74" s="53">
        <f t="shared" si="23"/>
        <v>0</v>
      </c>
      <c r="AD74" s="53">
        <f t="shared" si="23"/>
        <v>0</v>
      </c>
      <c r="AE74" s="53">
        <f t="shared" si="23"/>
        <v>124000000</v>
      </c>
      <c r="AF74" s="53">
        <f t="shared" si="23"/>
        <v>62000000</v>
      </c>
      <c r="AG74" s="53">
        <f t="shared" si="16"/>
        <v>186000000</v>
      </c>
    </row>
    <row r="75" spans="1:33" ht="26.45" customHeight="1">
      <c r="A75" s="400" t="s">
        <v>81</v>
      </c>
      <c r="B75" s="401"/>
      <c r="C75" s="401"/>
      <c r="D75" s="401"/>
      <c r="E75" s="402"/>
      <c r="F75" s="58" t="s">
        <v>82</v>
      </c>
      <c r="G75" s="58">
        <v>132960000</v>
      </c>
      <c r="H75" s="53"/>
      <c r="I75" s="49"/>
      <c r="J75" s="49"/>
      <c r="K75" s="49"/>
      <c r="L75" s="53"/>
      <c r="M75" s="53"/>
      <c r="N75" s="49"/>
      <c r="O75" s="44">
        <f t="shared" si="2"/>
        <v>0</v>
      </c>
      <c r="P75" s="59">
        <v>108000000</v>
      </c>
      <c r="Q75" s="53"/>
      <c r="R75" s="49"/>
      <c r="S75" s="49"/>
      <c r="T75" s="49"/>
      <c r="U75" s="53"/>
      <c r="V75" s="53">
        <v>72000000</v>
      </c>
      <c r="W75" s="53">
        <f>P75-V75</f>
        <v>36000000</v>
      </c>
      <c r="X75" s="46">
        <f t="shared" si="4"/>
        <v>108000000</v>
      </c>
      <c r="Y75" s="47">
        <f t="shared" si="5"/>
        <v>108000000</v>
      </c>
      <c r="Z75" s="56">
        <f t="shared" si="25"/>
        <v>0</v>
      </c>
      <c r="AA75" s="53">
        <f t="shared" si="25"/>
        <v>0</v>
      </c>
      <c r="AB75" s="53">
        <f t="shared" si="23"/>
        <v>0</v>
      </c>
      <c r="AC75" s="53">
        <f t="shared" si="23"/>
        <v>0</v>
      </c>
      <c r="AD75" s="53">
        <f t="shared" si="23"/>
        <v>0</v>
      </c>
      <c r="AE75" s="53">
        <f t="shared" si="23"/>
        <v>72000000</v>
      </c>
      <c r="AF75" s="53">
        <f t="shared" si="23"/>
        <v>36000000</v>
      </c>
      <c r="AG75" s="53">
        <f t="shared" si="16"/>
        <v>108000000</v>
      </c>
    </row>
    <row r="76" spans="1:33" ht="26.45" customHeight="1">
      <c r="A76" s="400" t="s">
        <v>31</v>
      </c>
      <c r="B76" s="401"/>
      <c r="C76" s="401"/>
      <c r="D76" s="401"/>
      <c r="E76" s="402"/>
      <c r="F76" s="57" t="s">
        <v>32</v>
      </c>
      <c r="G76" s="58">
        <v>7305400</v>
      </c>
      <c r="H76" s="54"/>
      <c r="I76" s="49"/>
      <c r="J76" s="49"/>
      <c r="K76" s="49"/>
      <c r="L76" s="53"/>
      <c r="M76" s="53"/>
      <c r="N76" s="49"/>
      <c r="O76" s="44">
        <f t="shared" si="2"/>
        <v>0</v>
      </c>
      <c r="P76" s="55">
        <v>10588200</v>
      </c>
      <c r="Q76" s="54">
        <v>10588200</v>
      </c>
      <c r="R76" s="49"/>
      <c r="S76" s="49"/>
      <c r="T76" s="49"/>
      <c r="U76" s="53"/>
      <c r="V76" s="53"/>
      <c r="W76" s="49"/>
      <c r="X76" s="46">
        <f t="shared" si="4"/>
        <v>10588200</v>
      </c>
      <c r="Y76" s="47">
        <f t="shared" si="5"/>
        <v>10588200</v>
      </c>
      <c r="Z76" s="56">
        <f t="shared" si="25"/>
        <v>10588200</v>
      </c>
      <c r="AA76" s="53">
        <f t="shared" si="25"/>
        <v>0</v>
      </c>
      <c r="AB76" s="53">
        <f t="shared" si="23"/>
        <v>0</v>
      </c>
      <c r="AC76" s="53">
        <f t="shared" si="23"/>
        <v>0</v>
      </c>
      <c r="AD76" s="53">
        <f t="shared" si="23"/>
        <v>0</v>
      </c>
      <c r="AE76" s="53">
        <f t="shared" si="23"/>
        <v>0</v>
      </c>
      <c r="AF76" s="53">
        <f t="shared" si="23"/>
        <v>0</v>
      </c>
      <c r="AG76" s="53">
        <f t="shared" si="16"/>
        <v>10588200</v>
      </c>
    </row>
    <row r="77" spans="1:33" ht="26.45" customHeight="1">
      <c r="A77" s="400" t="s">
        <v>33</v>
      </c>
      <c r="B77" s="401"/>
      <c r="C77" s="401"/>
      <c r="D77" s="401"/>
      <c r="E77" s="402"/>
      <c r="F77" s="57" t="s">
        <v>34</v>
      </c>
      <c r="G77" s="58">
        <v>5529600</v>
      </c>
      <c r="H77" s="53"/>
      <c r="I77" s="49"/>
      <c r="J77" s="49"/>
      <c r="K77" s="49"/>
      <c r="L77" s="53"/>
      <c r="M77" s="53"/>
      <c r="N77" s="49"/>
      <c r="O77" s="44">
        <f t="shared" si="2"/>
        <v>0</v>
      </c>
      <c r="P77" s="59">
        <v>2651000</v>
      </c>
      <c r="Q77" s="53">
        <v>2050939</v>
      </c>
      <c r="R77" s="49"/>
      <c r="S77" s="49"/>
      <c r="T77" s="49"/>
      <c r="U77" s="53"/>
      <c r="V77" s="53">
        <v>600061</v>
      </c>
      <c r="W77" s="49"/>
      <c r="X77" s="46">
        <f t="shared" si="4"/>
        <v>2651000</v>
      </c>
      <c r="Y77" s="47">
        <f t="shared" si="5"/>
        <v>2651000</v>
      </c>
      <c r="Z77" s="56">
        <f t="shared" si="25"/>
        <v>2050939</v>
      </c>
      <c r="AA77" s="53">
        <f t="shared" si="25"/>
        <v>0</v>
      </c>
      <c r="AB77" s="53">
        <f t="shared" si="23"/>
        <v>0</v>
      </c>
      <c r="AC77" s="53">
        <f t="shared" si="23"/>
        <v>0</v>
      </c>
      <c r="AD77" s="53">
        <f t="shared" si="23"/>
        <v>0</v>
      </c>
      <c r="AE77" s="53">
        <f t="shared" si="23"/>
        <v>600061</v>
      </c>
      <c r="AF77" s="53">
        <f t="shared" si="23"/>
        <v>0</v>
      </c>
      <c r="AG77" s="53">
        <f t="shared" si="16"/>
        <v>2651000</v>
      </c>
    </row>
    <row r="78" spans="1:33" ht="26.45" customHeight="1">
      <c r="A78" s="61"/>
      <c r="B78" s="62"/>
      <c r="C78" s="62"/>
      <c r="D78" s="62"/>
      <c r="E78" s="61" t="s">
        <v>107</v>
      </c>
      <c r="F78" s="57" t="s">
        <v>312</v>
      </c>
      <c r="G78" s="58">
        <v>3000000</v>
      </c>
      <c r="H78" s="43"/>
      <c r="I78" s="43"/>
      <c r="J78" s="43"/>
      <c r="K78" s="43"/>
      <c r="L78" s="43"/>
      <c r="M78" s="43"/>
      <c r="N78" s="43"/>
      <c r="O78" s="44">
        <f t="shared" ref="O78:O86" si="28">SUM(H78:N78)</f>
        <v>0</v>
      </c>
      <c r="P78" s="45">
        <f>SUM(P79:P81)</f>
        <v>4191226040</v>
      </c>
      <c r="Q78" s="43">
        <f t="shared" ref="Q78:W78" si="29">SUM(Q79:Q81)</f>
        <v>4123972000</v>
      </c>
      <c r="R78" s="43">
        <f t="shared" si="29"/>
        <v>0</v>
      </c>
      <c r="S78" s="43">
        <f t="shared" si="29"/>
        <v>0</v>
      </c>
      <c r="T78" s="43">
        <f t="shared" si="29"/>
        <v>0</v>
      </c>
      <c r="U78" s="43">
        <f t="shared" si="29"/>
        <v>4134040</v>
      </c>
      <c r="V78" s="43">
        <f t="shared" si="29"/>
        <v>0</v>
      </c>
      <c r="W78" s="43">
        <f t="shared" si="29"/>
        <v>63120000</v>
      </c>
      <c r="X78" s="46">
        <f t="shared" ref="X78:X86" si="30">SUM(Q78:W78)</f>
        <v>4191226040</v>
      </c>
      <c r="Y78" s="47">
        <f t="shared" ref="Y78:Y86" si="31">X78-O78</f>
        <v>4191226040</v>
      </c>
      <c r="Z78" s="48">
        <f t="shared" si="25"/>
        <v>4123972000</v>
      </c>
      <c r="AA78" s="49">
        <f t="shared" si="25"/>
        <v>0</v>
      </c>
      <c r="AB78" s="49">
        <f t="shared" si="23"/>
        <v>0</v>
      </c>
      <c r="AC78" s="49">
        <f t="shared" si="23"/>
        <v>0</v>
      </c>
      <c r="AD78" s="49">
        <f t="shared" si="23"/>
        <v>4134040</v>
      </c>
      <c r="AE78" s="49">
        <f t="shared" si="23"/>
        <v>0</v>
      </c>
      <c r="AF78" s="49">
        <f t="shared" si="23"/>
        <v>63120000</v>
      </c>
      <c r="AG78" s="49">
        <f t="shared" ref="AG78:AG86" si="32">SUM(Z78:AF78)</f>
        <v>4191226040</v>
      </c>
    </row>
    <row r="79" spans="1:33" ht="26.45" customHeight="1">
      <c r="A79" s="400" t="s">
        <v>35</v>
      </c>
      <c r="B79" s="401"/>
      <c r="C79" s="401"/>
      <c r="D79" s="401"/>
      <c r="E79" s="402"/>
      <c r="F79" s="57" t="s">
        <v>36</v>
      </c>
      <c r="G79" s="58">
        <v>13992000</v>
      </c>
      <c r="H79" s="53"/>
      <c r="I79" s="49"/>
      <c r="J79" s="49"/>
      <c r="K79" s="49"/>
      <c r="L79" s="53"/>
      <c r="M79" s="53"/>
      <c r="N79" s="49"/>
      <c r="O79" s="44">
        <f t="shared" si="28"/>
        <v>0</v>
      </c>
      <c r="P79" s="59">
        <v>427060000</v>
      </c>
      <c r="Q79" s="53">
        <v>363940000</v>
      </c>
      <c r="R79" s="49"/>
      <c r="S79" s="49"/>
      <c r="T79" s="49"/>
      <c r="U79" s="53"/>
      <c r="V79" s="53">
        <v>0</v>
      </c>
      <c r="W79" s="53">
        <f>P79-Q79</f>
        <v>63120000</v>
      </c>
      <c r="X79" s="46">
        <f t="shared" si="30"/>
        <v>427060000</v>
      </c>
      <c r="Y79" s="47">
        <f t="shared" si="31"/>
        <v>427060000</v>
      </c>
      <c r="Z79" s="56">
        <f t="shared" si="25"/>
        <v>363940000</v>
      </c>
      <c r="AA79" s="53">
        <f t="shared" si="25"/>
        <v>0</v>
      </c>
      <c r="AB79" s="53">
        <f t="shared" si="23"/>
        <v>0</v>
      </c>
      <c r="AC79" s="53">
        <f t="shared" si="23"/>
        <v>0</v>
      </c>
      <c r="AD79" s="53">
        <f t="shared" si="23"/>
        <v>0</v>
      </c>
      <c r="AE79" s="53">
        <f>V79-M79</f>
        <v>0</v>
      </c>
      <c r="AF79" s="53">
        <f t="shared" si="23"/>
        <v>63120000</v>
      </c>
      <c r="AG79" s="53">
        <f t="shared" si="32"/>
        <v>427060000</v>
      </c>
    </row>
    <row r="80" spans="1:33" ht="26.45" customHeight="1">
      <c r="A80" s="400" t="s">
        <v>37</v>
      </c>
      <c r="B80" s="401"/>
      <c r="C80" s="401"/>
      <c r="D80" s="401"/>
      <c r="E80" s="402"/>
      <c r="F80" s="57" t="s">
        <v>38</v>
      </c>
      <c r="G80" s="58">
        <v>6000000</v>
      </c>
      <c r="H80" s="53"/>
      <c r="I80" s="49"/>
      <c r="J80" s="49"/>
      <c r="K80" s="49"/>
      <c r="L80" s="53"/>
      <c r="M80" s="53"/>
      <c r="N80" s="49"/>
      <c r="O80" s="44">
        <f t="shared" si="28"/>
        <v>0</v>
      </c>
      <c r="P80" s="59">
        <v>4134040</v>
      </c>
      <c r="Q80" s="53"/>
      <c r="R80" s="49"/>
      <c r="S80" s="49"/>
      <c r="T80" s="49"/>
      <c r="U80" s="53">
        <v>4134040</v>
      </c>
      <c r="V80" s="53">
        <v>0</v>
      </c>
      <c r="W80" s="49"/>
      <c r="X80" s="46">
        <f t="shared" si="30"/>
        <v>4134040</v>
      </c>
      <c r="Y80" s="47">
        <f t="shared" si="31"/>
        <v>4134040</v>
      </c>
      <c r="Z80" s="56">
        <f t="shared" si="25"/>
        <v>0</v>
      </c>
      <c r="AA80" s="53">
        <f t="shared" si="25"/>
        <v>0</v>
      </c>
      <c r="AB80" s="53">
        <f t="shared" si="23"/>
        <v>0</v>
      </c>
      <c r="AC80" s="53">
        <f t="shared" si="23"/>
        <v>0</v>
      </c>
      <c r="AD80" s="53">
        <f t="shared" si="23"/>
        <v>4134040</v>
      </c>
      <c r="AE80" s="53">
        <f t="shared" si="23"/>
        <v>0</v>
      </c>
      <c r="AF80" s="53">
        <f t="shared" si="23"/>
        <v>0</v>
      </c>
      <c r="AG80" s="53">
        <f t="shared" si="32"/>
        <v>4134040</v>
      </c>
    </row>
    <row r="81" spans="1:33" ht="26.45" customHeight="1">
      <c r="A81" s="31"/>
      <c r="B81" s="32"/>
      <c r="C81" s="32"/>
      <c r="D81" s="32"/>
      <c r="E81" s="68"/>
      <c r="F81" s="57"/>
      <c r="G81" s="58"/>
      <c r="H81" s="53"/>
      <c r="I81" s="49"/>
      <c r="J81" s="49"/>
      <c r="K81" s="49"/>
      <c r="L81" s="53"/>
      <c r="M81" s="53"/>
      <c r="N81" s="49"/>
      <c r="O81" s="44">
        <f t="shared" si="28"/>
        <v>0</v>
      </c>
      <c r="P81" s="59">
        <v>3760032000</v>
      </c>
      <c r="Q81" s="53">
        <v>3760032000</v>
      </c>
      <c r="R81" s="49"/>
      <c r="S81" s="49"/>
      <c r="T81" s="49"/>
      <c r="U81" s="53"/>
      <c r="V81" s="53"/>
      <c r="W81" s="49"/>
      <c r="X81" s="46">
        <f t="shared" si="30"/>
        <v>3760032000</v>
      </c>
      <c r="Y81" s="47">
        <f t="shared" si="31"/>
        <v>3760032000</v>
      </c>
      <c r="Z81" s="56">
        <f t="shared" si="25"/>
        <v>3760032000</v>
      </c>
      <c r="AA81" s="53">
        <f t="shared" si="25"/>
        <v>0</v>
      </c>
      <c r="AB81" s="53">
        <f t="shared" si="23"/>
        <v>0</v>
      </c>
      <c r="AC81" s="53">
        <f t="shared" si="23"/>
        <v>0</v>
      </c>
      <c r="AD81" s="53">
        <f t="shared" si="23"/>
        <v>0</v>
      </c>
      <c r="AE81" s="53">
        <f t="shared" si="23"/>
        <v>0</v>
      </c>
      <c r="AF81" s="53">
        <f t="shared" si="23"/>
        <v>0</v>
      </c>
      <c r="AG81" s="53">
        <f t="shared" si="32"/>
        <v>3760032000</v>
      </c>
    </row>
    <row r="82" spans="1:33" ht="26.45" customHeight="1">
      <c r="A82" s="50" t="s">
        <v>218</v>
      </c>
      <c r="B82" s="51" t="s">
        <v>43</v>
      </c>
      <c r="C82" s="51" t="s">
        <v>26</v>
      </c>
      <c r="D82" s="51" t="s">
        <v>53</v>
      </c>
      <c r="E82" s="63" t="s">
        <v>47</v>
      </c>
      <c r="F82" s="42" t="s">
        <v>83</v>
      </c>
      <c r="G82" s="35">
        <f>SUM(G83:G87)</f>
        <v>26790400</v>
      </c>
      <c r="H82" s="43"/>
      <c r="I82" s="43"/>
      <c r="J82" s="43"/>
      <c r="K82" s="43"/>
      <c r="L82" s="43"/>
      <c r="M82" s="43"/>
      <c r="N82" s="43"/>
      <c r="O82" s="44">
        <f t="shared" si="28"/>
        <v>0</v>
      </c>
      <c r="P82" s="45">
        <f>SUM(P83)</f>
        <v>6624800</v>
      </c>
      <c r="Q82" s="43">
        <f t="shared" ref="Q82:W82" si="33">SUM(Q83)</f>
        <v>0</v>
      </c>
      <c r="R82" s="43">
        <f t="shared" si="33"/>
        <v>0</v>
      </c>
      <c r="S82" s="43">
        <f t="shared" si="33"/>
        <v>0</v>
      </c>
      <c r="T82" s="43">
        <f t="shared" si="33"/>
        <v>0</v>
      </c>
      <c r="U82" s="43">
        <f t="shared" si="33"/>
        <v>6624800</v>
      </c>
      <c r="V82" s="43">
        <f t="shared" si="33"/>
        <v>0</v>
      </c>
      <c r="W82" s="43">
        <f t="shared" si="33"/>
        <v>0</v>
      </c>
      <c r="X82" s="46">
        <f t="shared" si="30"/>
        <v>6624800</v>
      </c>
      <c r="Y82" s="47">
        <f t="shared" si="31"/>
        <v>6624800</v>
      </c>
      <c r="Z82" s="48">
        <f t="shared" si="25"/>
        <v>0</v>
      </c>
      <c r="AA82" s="49">
        <f t="shared" si="25"/>
        <v>0</v>
      </c>
      <c r="AB82" s="49">
        <f t="shared" si="23"/>
        <v>0</v>
      </c>
      <c r="AC82" s="49">
        <f t="shared" si="23"/>
        <v>0</v>
      </c>
      <c r="AD82" s="49">
        <f t="shared" si="23"/>
        <v>6624800</v>
      </c>
      <c r="AE82" s="49">
        <f t="shared" si="23"/>
        <v>0</v>
      </c>
      <c r="AF82" s="49">
        <f t="shared" si="23"/>
        <v>0</v>
      </c>
      <c r="AG82" s="49">
        <f t="shared" si="32"/>
        <v>6624800</v>
      </c>
    </row>
    <row r="83" spans="1:33" ht="26.45" customHeight="1">
      <c r="A83" s="400" t="s">
        <v>31</v>
      </c>
      <c r="B83" s="401"/>
      <c r="C83" s="401"/>
      <c r="D83" s="401"/>
      <c r="E83" s="402"/>
      <c r="F83" s="57" t="s">
        <v>32</v>
      </c>
      <c r="G83" s="58">
        <v>8198400</v>
      </c>
      <c r="H83" s="53"/>
      <c r="I83" s="49"/>
      <c r="J83" s="49"/>
      <c r="K83" s="49"/>
      <c r="L83" s="53"/>
      <c r="M83" s="53"/>
      <c r="N83" s="49"/>
      <c r="O83" s="44">
        <f t="shared" si="28"/>
        <v>0</v>
      </c>
      <c r="P83" s="59">
        <v>6624800</v>
      </c>
      <c r="Q83" s="53"/>
      <c r="R83" s="49"/>
      <c r="S83" s="49"/>
      <c r="T83" s="49"/>
      <c r="U83" s="53">
        <v>6624800</v>
      </c>
      <c r="V83" s="53"/>
      <c r="W83" s="49"/>
      <c r="X83" s="46">
        <f t="shared" si="30"/>
        <v>6624800</v>
      </c>
      <c r="Y83" s="47">
        <f t="shared" si="31"/>
        <v>6624800</v>
      </c>
      <c r="Z83" s="48">
        <f t="shared" si="25"/>
        <v>0</v>
      </c>
      <c r="AA83" s="49">
        <f t="shared" si="25"/>
        <v>0</v>
      </c>
      <c r="AB83" s="49">
        <f t="shared" si="23"/>
        <v>0</v>
      </c>
      <c r="AC83" s="49">
        <f t="shared" si="23"/>
        <v>0</v>
      </c>
      <c r="AD83" s="49">
        <f t="shared" si="23"/>
        <v>6624800</v>
      </c>
      <c r="AE83" s="49">
        <f t="shared" si="23"/>
        <v>0</v>
      </c>
      <c r="AF83" s="49">
        <f t="shared" si="23"/>
        <v>0</v>
      </c>
      <c r="AG83" s="49">
        <f t="shared" si="32"/>
        <v>6624800</v>
      </c>
    </row>
    <row r="84" spans="1:33" ht="26.45" customHeight="1">
      <c r="A84" s="400" t="s">
        <v>35</v>
      </c>
      <c r="B84" s="401"/>
      <c r="C84" s="401"/>
      <c r="D84" s="401"/>
      <c r="E84" s="402"/>
      <c r="F84" s="57" t="s">
        <v>36</v>
      </c>
      <c r="G84" s="58">
        <v>13992000</v>
      </c>
      <c r="H84" s="49"/>
      <c r="I84" s="49"/>
      <c r="J84" s="49"/>
      <c r="K84" s="49"/>
      <c r="L84" s="49"/>
      <c r="M84" s="49"/>
      <c r="N84" s="49"/>
      <c r="O84" s="44">
        <f t="shared" si="28"/>
        <v>0</v>
      </c>
      <c r="P84" s="60">
        <f>SUM(P85:P86)</f>
        <v>4014152763</v>
      </c>
      <c r="Q84" s="49">
        <f t="shared" ref="Q84:W84" si="34">SUM(Q85:Q86)</f>
        <v>2614717500</v>
      </c>
      <c r="R84" s="49">
        <f t="shared" si="34"/>
        <v>0</v>
      </c>
      <c r="S84" s="49">
        <f t="shared" si="34"/>
        <v>0</v>
      </c>
      <c r="T84" s="49">
        <f t="shared" si="34"/>
        <v>0</v>
      </c>
      <c r="U84" s="49">
        <f t="shared" si="34"/>
        <v>0</v>
      </c>
      <c r="V84" s="49">
        <f t="shared" si="34"/>
        <v>636362827</v>
      </c>
      <c r="W84" s="49">
        <f t="shared" si="34"/>
        <v>763072436</v>
      </c>
      <c r="X84" s="46">
        <f t="shared" si="30"/>
        <v>4014152763</v>
      </c>
      <c r="Y84" s="47">
        <f t="shared" si="31"/>
        <v>4014152763</v>
      </c>
      <c r="Z84" s="48">
        <f t="shared" si="25"/>
        <v>2614717500</v>
      </c>
      <c r="AA84" s="49">
        <f t="shared" si="25"/>
        <v>0</v>
      </c>
      <c r="AB84" s="49">
        <f t="shared" si="23"/>
        <v>0</v>
      </c>
      <c r="AC84" s="49">
        <f t="shared" si="23"/>
        <v>0</v>
      </c>
      <c r="AD84" s="49">
        <f t="shared" si="23"/>
        <v>0</v>
      </c>
      <c r="AE84" s="49">
        <f t="shared" si="23"/>
        <v>636362827</v>
      </c>
      <c r="AF84" s="49">
        <f t="shared" si="23"/>
        <v>763072436</v>
      </c>
      <c r="AG84" s="49">
        <f t="shared" si="32"/>
        <v>4014152763</v>
      </c>
    </row>
    <row r="85" spans="1:33" ht="26.45" customHeight="1">
      <c r="A85" s="400" t="s">
        <v>37</v>
      </c>
      <c r="B85" s="401"/>
      <c r="C85" s="401"/>
      <c r="D85" s="401"/>
      <c r="E85" s="402"/>
      <c r="F85" s="57" t="s">
        <v>38</v>
      </c>
      <c r="G85" s="58">
        <v>3000000</v>
      </c>
      <c r="H85" s="54"/>
      <c r="I85" s="49"/>
      <c r="J85" s="49"/>
      <c r="K85" s="49"/>
      <c r="L85" s="53"/>
      <c r="M85" s="54"/>
      <c r="N85" s="49"/>
      <c r="O85" s="44">
        <f t="shared" si="28"/>
        <v>0</v>
      </c>
      <c r="P85" s="55">
        <v>4010177883</v>
      </c>
      <c r="Q85" s="54">
        <f>2580670500+34047000</f>
        <v>2614717500</v>
      </c>
      <c r="R85" s="49"/>
      <c r="S85" s="49"/>
      <c r="T85" s="49"/>
      <c r="U85" s="53"/>
      <c r="V85" s="54">
        <f>500000000+59683963+62703984+10000000</f>
        <v>632387947</v>
      </c>
      <c r="W85" s="53">
        <f>19314000+(P85-Q85-V85-19314000)</f>
        <v>763072436</v>
      </c>
      <c r="X85" s="46">
        <f t="shared" si="30"/>
        <v>4010177883</v>
      </c>
      <c r="Y85" s="47">
        <f t="shared" si="31"/>
        <v>4010177883</v>
      </c>
      <c r="Z85" s="56">
        <f t="shared" si="25"/>
        <v>2614717500</v>
      </c>
      <c r="AA85" s="53">
        <f t="shared" si="25"/>
        <v>0</v>
      </c>
      <c r="AB85" s="53">
        <f t="shared" si="23"/>
        <v>0</v>
      </c>
      <c r="AC85" s="53">
        <f t="shared" si="23"/>
        <v>0</v>
      </c>
      <c r="AD85" s="53">
        <f t="shared" si="23"/>
        <v>0</v>
      </c>
      <c r="AE85" s="53">
        <f t="shared" si="23"/>
        <v>632387947</v>
      </c>
      <c r="AF85" s="53">
        <f t="shared" si="23"/>
        <v>763072436</v>
      </c>
      <c r="AG85" s="53">
        <f t="shared" si="32"/>
        <v>4010177883</v>
      </c>
    </row>
    <row r="86" spans="1:33" ht="26.45" customHeight="1">
      <c r="A86" s="31"/>
      <c r="B86" s="32"/>
      <c r="C86" s="32"/>
      <c r="D86" s="32"/>
      <c r="E86" s="33" t="s">
        <v>41</v>
      </c>
      <c r="F86" s="58" t="s">
        <v>42</v>
      </c>
      <c r="G86" s="58">
        <v>1600000</v>
      </c>
      <c r="H86" s="69"/>
      <c r="I86" s="70"/>
      <c r="J86" s="70"/>
      <c r="K86" s="70"/>
      <c r="L86" s="69"/>
      <c r="M86" s="69"/>
      <c r="N86" s="70"/>
      <c r="O86" s="71">
        <f t="shared" si="28"/>
        <v>0</v>
      </c>
      <c r="P86" s="72">
        <v>3974880</v>
      </c>
      <c r="Q86" s="69"/>
      <c r="R86" s="70"/>
      <c r="S86" s="70"/>
      <c r="T86" s="70"/>
      <c r="U86" s="69"/>
      <c r="V86" s="69">
        <v>3974880</v>
      </c>
      <c r="W86" s="70"/>
      <c r="X86" s="73">
        <f t="shared" si="30"/>
        <v>3974880</v>
      </c>
      <c r="Y86" s="74">
        <f t="shared" si="31"/>
        <v>3974880</v>
      </c>
      <c r="Z86" s="75">
        <f t="shared" si="25"/>
        <v>0</v>
      </c>
      <c r="AA86" s="69">
        <f t="shared" si="25"/>
        <v>0</v>
      </c>
      <c r="AB86" s="69">
        <f t="shared" si="23"/>
        <v>0</v>
      </c>
      <c r="AC86" s="69">
        <f t="shared" si="23"/>
        <v>0</v>
      </c>
      <c r="AD86" s="69">
        <f t="shared" si="23"/>
        <v>0</v>
      </c>
      <c r="AE86" s="69">
        <f t="shared" si="23"/>
        <v>3974880</v>
      </c>
      <c r="AF86" s="69">
        <f t="shared" si="23"/>
        <v>0</v>
      </c>
      <c r="AG86" s="69">
        <f t="shared" si="32"/>
        <v>3974880</v>
      </c>
    </row>
    <row r="87" spans="1:33" s="20" customFormat="1" ht="26.45" customHeight="1">
      <c r="A87" s="61"/>
      <c r="B87" s="62"/>
      <c r="C87" s="62"/>
      <c r="D87" s="62"/>
      <c r="E87" s="33"/>
      <c r="F87" s="57"/>
      <c r="G87" s="58"/>
      <c r="H87" s="76"/>
      <c r="I87" s="76"/>
      <c r="J87" s="76"/>
      <c r="K87" s="76"/>
      <c r="L87" s="76"/>
      <c r="M87" s="76"/>
      <c r="N87" s="76"/>
      <c r="O87" s="77"/>
      <c r="P87" s="78"/>
      <c r="Q87" s="78">
        <f>Q88-H88</f>
        <v>30859240331</v>
      </c>
      <c r="R87" s="78">
        <f t="shared" ref="R87:W87" si="35">R88-I88</f>
        <v>0</v>
      </c>
      <c r="S87" s="78">
        <f t="shared" si="35"/>
        <v>0</v>
      </c>
      <c r="T87" s="78">
        <f t="shared" si="35"/>
        <v>0</v>
      </c>
      <c r="U87" s="78">
        <f t="shared" si="35"/>
        <v>1623537780</v>
      </c>
      <c r="V87" s="78">
        <f t="shared" si="35"/>
        <v>3191828749</v>
      </c>
      <c r="W87" s="78">
        <f t="shared" si="35"/>
        <v>4540600000</v>
      </c>
      <c r="X87" s="79"/>
      <c r="Y87" s="80"/>
      <c r="Z87" s="78">
        <f>Z88-Q88</f>
        <v>0</v>
      </c>
      <c r="AA87" s="78">
        <f t="shared" ref="AA87:AF87" si="36">AA88-R88</f>
        <v>0</v>
      </c>
      <c r="AB87" s="78">
        <f t="shared" si="36"/>
        <v>0</v>
      </c>
      <c r="AC87" s="78">
        <f t="shared" si="36"/>
        <v>0</v>
      </c>
      <c r="AD87" s="78">
        <f t="shared" si="36"/>
        <v>0</v>
      </c>
      <c r="AE87" s="78">
        <f t="shared" si="36"/>
        <v>0</v>
      </c>
      <c r="AF87" s="78">
        <f t="shared" si="36"/>
        <v>0</v>
      </c>
      <c r="AG87" s="79"/>
    </row>
    <row r="88" spans="1:33" s="20" customFormat="1" ht="21" customHeight="1" thickBot="1">
      <c r="A88" s="50" t="s">
        <v>218</v>
      </c>
      <c r="B88" s="51" t="s">
        <v>43</v>
      </c>
      <c r="C88" s="51" t="s">
        <v>26</v>
      </c>
      <c r="D88" s="51" t="s">
        <v>53</v>
      </c>
      <c r="E88" s="63" t="s">
        <v>49</v>
      </c>
      <c r="F88" s="42" t="s">
        <v>313</v>
      </c>
      <c r="G88" s="35">
        <f>SUM(G89:G91)</f>
        <v>14906920</v>
      </c>
      <c r="H88" s="81"/>
      <c r="I88" s="81"/>
      <c r="J88" s="81"/>
      <c r="K88" s="81"/>
      <c r="L88" s="81"/>
      <c r="M88" s="81"/>
      <c r="N88" s="81"/>
      <c r="O88" s="82">
        <f t="shared" ref="O88" si="37">O12</f>
        <v>0</v>
      </c>
      <c r="P88" s="83">
        <f>P12</f>
        <v>40215206860</v>
      </c>
      <c r="Q88" s="81">
        <f t="shared" ref="Q88:AG88" si="38">Q12</f>
        <v>30859240331</v>
      </c>
      <c r="R88" s="81">
        <f t="shared" si="38"/>
        <v>0</v>
      </c>
      <c r="S88" s="81">
        <f t="shared" si="38"/>
        <v>0</v>
      </c>
      <c r="T88" s="81">
        <f t="shared" si="38"/>
        <v>0</v>
      </c>
      <c r="U88" s="81">
        <f t="shared" si="38"/>
        <v>1623537780</v>
      </c>
      <c r="V88" s="81">
        <f t="shared" si="38"/>
        <v>3191828749</v>
      </c>
      <c r="W88" s="81">
        <f t="shared" si="38"/>
        <v>4540600000</v>
      </c>
      <c r="X88" s="82">
        <f t="shared" si="38"/>
        <v>40215206860</v>
      </c>
      <c r="Y88" s="84">
        <f t="shared" si="38"/>
        <v>40215206860</v>
      </c>
      <c r="Z88" s="81">
        <f t="shared" si="38"/>
        <v>30859240331</v>
      </c>
      <c r="AA88" s="81">
        <f t="shared" si="38"/>
        <v>0</v>
      </c>
      <c r="AB88" s="81">
        <f t="shared" si="38"/>
        <v>0</v>
      </c>
      <c r="AC88" s="81">
        <f t="shared" si="38"/>
        <v>0</v>
      </c>
      <c r="AD88" s="81">
        <f t="shared" si="38"/>
        <v>1623537780</v>
      </c>
      <c r="AE88" s="81">
        <f t="shared" si="38"/>
        <v>3191828749</v>
      </c>
      <c r="AF88" s="81">
        <f t="shared" si="38"/>
        <v>4540600000</v>
      </c>
      <c r="AG88" s="82">
        <f t="shared" si="38"/>
        <v>40215206860</v>
      </c>
    </row>
    <row r="89" spans="1:33" ht="26.25" thickTop="1">
      <c r="A89" s="400" t="s">
        <v>31</v>
      </c>
      <c r="B89" s="401"/>
      <c r="C89" s="401"/>
      <c r="D89" s="401"/>
      <c r="E89" s="402"/>
      <c r="F89" s="57" t="s">
        <v>32</v>
      </c>
      <c r="G89" s="58">
        <v>6353000</v>
      </c>
      <c r="O89" s="85"/>
      <c r="P89" s="85"/>
      <c r="Q89" s="85"/>
      <c r="R89" s="86"/>
      <c r="S89" s="86"/>
      <c r="T89" s="86"/>
      <c r="U89" s="86">
        <f>U88-L88</f>
        <v>1623537780</v>
      </c>
      <c r="V89" s="86">
        <f>V88-M88</f>
        <v>3191828749</v>
      </c>
      <c r="W89" s="86">
        <f>W88</f>
        <v>4540600000</v>
      </c>
      <c r="X89" s="86"/>
      <c r="Z89" s="85"/>
      <c r="AA89" s="86"/>
      <c r="AB89" s="86"/>
      <c r="AC89" s="86"/>
      <c r="AD89" s="86">
        <f>AD88-U88</f>
        <v>0</v>
      </c>
      <c r="AE89" s="86">
        <f>AE88-V88</f>
        <v>0</v>
      </c>
      <c r="AF89" s="86">
        <f>AF88</f>
        <v>4540600000</v>
      </c>
      <c r="AG89" s="86"/>
    </row>
    <row r="90" spans="1:33" ht="25.5">
      <c r="A90" s="400" t="s">
        <v>33</v>
      </c>
      <c r="B90" s="401"/>
      <c r="C90" s="401"/>
      <c r="D90" s="401"/>
      <c r="E90" s="402"/>
      <c r="F90" s="57" t="s">
        <v>34</v>
      </c>
      <c r="G90" s="58">
        <v>5713920</v>
      </c>
      <c r="O90" s="85"/>
      <c r="P90" s="85"/>
      <c r="Q90" s="85"/>
      <c r="R90" s="86"/>
      <c r="S90" s="86"/>
      <c r="T90" s="86"/>
      <c r="U90" s="87"/>
      <c r="V90" s="88"/>
      <c r="W90" s="87"/>
      <c r="X90" s="89"/>
      <c r="Y90" s="89"/>
      <c r="Z90" s="85"/>
      <c r="AA90" s="86"/>
      <c r="AB90" s="86"/>
      <c r="AC90" s="86"/>
      <c r="AD90" s="87"/>
      <c r="AE90" s="88" t="s">
        <v>258</v>
      </c>
      <c r="AF90" s="87"/>
      <c r="AG90" s="89"/>
    </row>
    <row r="91" spans="1:33">
      <c r="A91" s="400" t="s">
        <v>35</v>
      </c>
      <c r="B91" s="401"/>
      <c r="C91" s="401"/>
      <c r="D91" s="401"/>
      <c r="E91" s="402"/>
      <c r="F91" s="57" t="s">
        <v>36</v>
      </c>
      <c r="G91" s="58">
        <v>2840000</v>
      </c>
      <c r="O91" s="88"/>
      <c r="P91" s="85"/>
      <c r="Q91" s="85"/>
      <c r="R91" s="86"/>
      <c r="S91" s="86"/>
      <c r="T91" s="86"/>
      <c r="U91" s="87"/>
      <c r="V91" s="90"/>
      <c r="W91" s="90"/>
      <c r="X91" s="89"/>
      <c r="Y91" s="89"/>
      <c r="Z91" s="85"/>
      <c r="AA91" s="86"/>
      <c r="AB91" s="86"/>
      <c r="AC91" s="86"/>
      <c r="AD91" s="87"/>
      <c r="AE91" s="90"/>
      <c r="AF91" s="90"/>
      <c r="AG91" s="89"/>
    </row>
    <row r="92" spans="1:33">
      <c r="A92" s="31"/>
      <c r="B92" s="32"/>
      <c r="C92" s="32"/>
      <c r="D92" s="32"/>
      <c r="E92" s="33"/>
      <c r="F92" s="58"/>
      <c r="G92" s="58"/>
      <c r="O92" s="88"/>
      <c r="P92" s="85"/>
      <c r="Q92" s="85"/>
      <c r="R92" s="86"/>
      <c r="S92" s="86"/>
      <c r="T92" s="86"/>
      <c r="U92" s="87"/>
      <c r="V92" s="90"/>
      <c r="W92" s="90"/>
      <c r="X92" s="89"/>
      <c r="Y92" s="89"/>
      <c r="Z92" s="85"/>
      <c r="AA92" s="86"/>
      <c r="AB92" s="86"/>
      <c r="AC92" s="86"/>
      <c r="AD92" s="87"/>
      <c r="AE92" s="90" t="s">
        <v>285</v>
      </c>
      <c r="AF92" s="90"/>
      <c r="AG92" s="89"/>
    </row>
    <row r="93" spans="1:33" ht="25.5">
      <c r="A93" s="50" t="s">
        <v>218</v>
      </c>
      <c r="B93" s="51" t="s">
        <v>43</v>
      </c>
      <c r="C93" s="51" t="s">
        <v>26</v>
      </c>
      <c r="D93" s="51" t="s">
        <v>53</v>
      </c>
      <c r="E93" s="63" t="s">
        <v>247</v>
      </c>
      <c r="F93" s="42" t="s">
        <v>314</v>
      </c>
      <c r="G93" s="35">
        <f>SUM(G94:G97)</f>
        <v>13381680</v>
      </c>
      <c r="O93" s="88"/>
      <c r="P93" s="85"/>
      <c r="Q93" s="85"/>
      <c r="R93" s="86"/>
      <c r="S93" s="86"/>
      <c r="T93" s="86"/>
      <c r="U93" s="87"/>
      <c r="V93" s="91"/>
      <c r="W93" s="91"/>
      <c r="X93" s="89"/>
      <c r="Y93" s="89"/>
      <c r="Z93" s="85"/>
      <c r="AA93" s="86"/>
      <c r="AB93" s="86"/>
      <c r="AC93" s="86"/>
      <c r="AD93" s="87"/>
      <c r="AE93" s="91"/>
      <c r="AF93" s="91"/>
      <c r="AG93" s="89"/>
    </row>
    <row r="94" spans="1:33" ht="25.5">
      <c r="A94" s="400" t="s">
        <v>31</v>
      </c>
      <c r="B94" s="401"/>
      <c r="C94" s="401"/>
      <c r="D94" s="401"/>
      <c r="E94" s="402"/>
      <c r="F94" s="57" t="s">
        <v>32</v>
      </c>
      <c r="G94" s="58">
        <v>7350000</v>
      </c>
      <c r="O94" s="92"/>
      <c r="P94" s="86"/>
      <c r="Q94" s="86"/>
      <c r="R94" s="86"/>
      <c r="S94" s="86"/>
      <c r="T94" s="86"/>
      <c r="U94" s="89"/>
      <c r="V94" s="89"/>
      <c r="W94" s="89"/>
      <c r="X94" s="89"/>
      <c r="Y94" s="89"/>
      <c r="Z94" s="86"/>
      <c r="AA94" s="86"/>
      <c r="AB94" s="86"/>
      <c r="AC94" s="86"/>
      <c r="AD94" s="89"/>
      <c r="AE94" s="89"/>
      <c r="AF94" s="89"/>
      <c r="AG94" s="89"/>
    </row>
    <row r="95" spans="1:33" ht="25.5">
      <c r="A95" s="400" t="s">
        <v>33</v>
      </c>
      <c r="B95" s="401"/>
      <c r="C95" s="401"/>
      <c r="D95" s="401"/>
      <c r="E95" s="402"/>
      <c r="F95" s="57" t="s">
        <v>34</v>
      </c>
      <c r="G95" s="58">
        <v>1327680</v>
      </c>
      <c r="O95" s="92"/>
      <c r="U95" s="89"/>
      <c r="V95" s="89"/>
      <c r="W95" s="89"/>
      <c r="X95" s="89"/>
      <c r="Y95" s="89"/>
      <c r="AD95" s="89"/>
      <c r="AE95" s="89"/>
      <c r="AF95" s="89"/>
      <c r="AG95" s="89"/>
    </row>
    <row r="96" spans="1:33">
      <c r="A96" s="400" t="s">
        <v>35</v>
      </c>
      <c r="B96" s="401"/>
      <c r="C96" s="401"/>
      <c r="D96" s="401"/>
      <c r="E96" s="402"/>
      <c r="F96" s="57" t="s">
        <v>36</v>
      </c>
      <c r="G96" s="58">
        <v>1704000</v>
      </c>
      <c r="O96" s="93"/>
      <c r="V96" s="93"/>
      <c r="W96" s="94"/>
      <c r="X96" s="94"/>
      <c r="Y96" s="94"/>
      <c r="AE96" s="93" t="s">
        <v>261</v>
      </c>
      <c r="AF96" s="94"/>
      <c r="AG96" s="94"/>
    </row>
    <row r="97" spans="1:33">
      <c r="A97" s="400" t="s">
        <v>37</v>
      </c>
      <c r="B97" s="401"/>
      <c r="C97" s="401"/>
      <c r="D97" s="401"/>
      <c r="E97" s="402"/>
      <c r="F97" s="57" t="s">
        <v>38</v>
      </c>
      <c r="G97" s="58">
        <v>3000000</v>
      </c>
      <c r="O97" s="88"/>
      <c r="U97" s="87"/>
      <c r="V97" s="88"/>
      <c r="W97" s="87"/>
      <c r="X97" s="89"/>
      <c r="Y97" s="89"/>
      <c r="AD97" s="87"/>
      <c r="AE97" s="88" t="s">
        <v>286</v>
      </c>
      <c r="AF97" s="87"/>
      <c r="AG97" s="89"/>
    </row>
    <row r="98" spans="1:33">
      <c r="A98" s="31"/>
      <c r="B98" s="32"/>
      <c r="C98" s="32"/>
      <c r="D98" s="32"/>
      <c r="E98" s="33"/>
      <c r="F98" s="58"/>
      <c r="G98" s="58"/>
    </row>
    <row r="99" spans="1:33" ht="25.5">
      <c r="A99" s="50" t="s">
        <v>218</v>
      </c>
      <c r="B99" s="51" t="s">
        <v>43</v>
      </c>
      <c r="C99" s="51" t="s">
        <v>26</v>
      </c>
      <c r="D99" s="51" t="s">
        <v>84</v>
      </c>
      <c r="E99" s="52"/>
      <c r="F99" s="42" t="s">
        <v>85</v>
      </c>
      <c r="G99" s="35">
        <f>G100+G103</f>
        <v>86285200</v>
      </c>
    </row>
    <row r="100" spans="1:33">
      <c r="A100" s="50" t="s">
        <v>218</v>
      </c>
      <c r="B100" s="51" t="s">
        <v>43</v>
      </c>
      <c r="C100" s="51" t="s">
        <v>26</v>
      </c>
      <c r="D100" s="51" t="s">
        <v>84</v>
      </c>
      <c r="E100" s="63" t="s">
        <v>43</v>
      </c>
      <c r="F100" s="42" t="s">
        <v>86</v>
      </c>
      <c r="G100" s="35">
        <f>G101</f>
        <v>65700000</v>
      </c>
    </row>
    <row r="101" spans="1:33">
      <c r="A101" s="400" t="s">
        <v>87</v>
      </c>
      <c r="B101" s="401"/>
      <c r="C101" s="401"/>
      <c r="D101" s="401"/>
      <c r="E101" s="402"/>
      <c r="F101" s="58" t="s">
        <v>88</v>
      </c>
      <c r="G101" s="58">
        <v>65700000</v>
      </c>
    </row>
    <row r="102" spans="1:33">
      <c r="A102" s="61"/>
      <c r="B102" s="62"/>
      <c r="C102" s="62"/>
      <c r="D102" s="62"/>
      <c r="E102" s="33"/>
      <c r="F102" s="58"/>
      <c r="G102" s="58"/>
    </row>
    <row r="103" spans="1:33" ht="25.5">
      <c r="A103" s="50" t="s">
        <v>218</v>
      </c>
      <c r="B103" s="51" t="s">
        <v>43</v>
      </c>
      <c r="C103" s="51" t="s">
        <v>26</v>
      </c>
      <c r="D103" s="51" t="s">
        <v>84</v>
      </c>
      <c r="E103" s="63" t="s">
        <v>51</v>
      </c>
      <c r="F103" s="42" t="s">
        <v>89</v>
      </c>
      <c r="G103" s="35">
        <f>SUM(G104:G107)</f>
        <v>20585200</v>
      </c>
    </row>
    <row r="104" spans="1:33" ht="25.5">
      <c r="A104" s="50"/>
      <c r="B104" s="51"/>
      <c r="C104" s="51"/>
      <c r="D104" s="51"/>
      <c r="E104" s="33" t="s">
        <v>90</v>
      </c>
      <c r="F104" s="57" t="s">
        <v>91</v>
      </c>
      <c r="G104" s="58">
        <v>6000000</v>
      </c>
    </row>
    <row r="105" spans="1:33" ht="25.5">
      <c r="A105" s="400" t="s">
        <v>31</v>
      </c>
      <c r="B105" s="401"/>
      <c r="C105" s="401"/>
      <c r="D105" s="401"/>
      <c r="E105" s="402"/>
      <c r="F105" s="57" t="s">
        <v>32</v>
      </c>
      <c r="G105" s="58">
        <v>7453000</v>
      </c>
    </row>
    <row r="106" spans="1:33" ht="25.5">
      <c r="A106" s="400" t="s">
        <v>33</v>
      </c>
      <c r="B106" s="401"/>
      <c r="C106" s="401"/>
      <c r="D106" s="401"/>
      <c r="E106" s="402"/>
      <c r="F106" s="57" t="s">
        <v>34</v>
      </c>
      <c r="G106" s="58">
        <v>2680200</v>
      </c>
    </row>
    <row r="107" spans="1:33">
      <c r="A107" s="400" t="s">
        <v>35</v>
      </c>
      <c r="B107" s="401"/>
      <c r="C107" s="401"/>
      <c r="D107" s="401"/>
      <c r="E107" s="402"/>
      <c r="F107" s="57" t="s">
        <v>36</v>
      </c>
      <c r="G107" s="58">
        <v>4452000</v>
      </c>
    </row>
    <row r="108" spans="1:33">
      <c r="A108" s="61"/>
      <c r="B108" s="62"/>
      <c r="C108" s="62"/>
      <c r="D108" s="62"/>
      <c r="E108" s="33"/>
      <c r="F108" s="57"/>
      <c r="G108" s="58"/>
    </row>
    <row r="109" spans="1:33">
      <c r="A109" s="50" t="s">
        <v>218</v>
      </c>
      <c r="B109" s="51" t="s">
        <v>43</v>
      </c>
      <c r="C109" s="95" t="s">
        <v>26</v>
      </c>
      <c r="D109" s="51" t="s">
        <v>92</v>
      </c>
      <c r="E109" s="52"/>
      <c r="F109" s="42" t="s">
        <v>93</v>
      </c>
      <c r="G109" s="35">
        <f>G116+G121+G110</f>
        <v>289977360</v>
      </c>
    </row>
    <row r="110" spans="1:33" ht="25.5">
      <c r="A110" s="50" t="s">
        <v>218</v>
      </c>
      <c r="B110" s="51" t="s">
        <v>43</v>
      </c>
      <c r="C110" s="95" t="s">
        <v>26</v>
      </c>
      <c r="D110" s="51" t="s">
        <v>92</v>
      </c>
      <c r="E110" s="63" t="s">
        <v>43</v>
      </c>
      <c r="F110" s="42" t="s">
        <v>94</v>
      </c>
      <c r="G110" s="35">
        <f>SUM(G111:G114)</f>
        <v>118400000</v>
      </c>
    </row>
    <row r="111" spans="1:33">
      <c r="A111" s="400" t="s">
        <v>315</v>
      </c>
      <c r="B111" s="401"/>
      <c r="C111" s="401"/>
      <c r="D111" s="401"/>
      <c r="E111" s="402"/>
      <c r="F111" s="57" t="s">
        <v>316</v>
      </c>
      <c r="G111" s="58">
        <v>4000000</v>
      </c>
    </row>
    <row r="112" spans="1:33">
      <c r="A112" s="400" t="s">
        <v>317</v>
      </c>
      <c r="B112" s="401"/>
      <c r="C112" s="401"/>
      <c r="D112" s="401"/>
      <c r="E112" s="402"/>
      <c r="F112" s="57" t="s">
        <v>318</v>
      </c>
      <c r="G112" s="58">
        <v>14400000</v>
      </c>
    </row>
    <row r="113" spans="1:7">
      <c r="A113" s="400" t="s">
        <v>319</v>
      </c>
      <c r="B113" s="401"/>
      <c r="C113" s="401"/>
      <c r="D113" s="401"/>
      <c r="E113" s="402"/>
      <c r="F113" s="57" t="s">
        <v>320</v>
      </c>
      <c r="G113" s="58">
        <v>24000000</v>
      </c>
    </row>
    <row r="114" spans="1:7">
      <c r="A114" s="61"/>
      <c r="B114" s="62"/>
      <c r="C114" s="62"/>
      <c r="D114" s="62"/>
      <c r="E114" s="61" t="s">
        <v>321</v>
      </c>
      <c r="F114" s="57" t="s">
        <v>322</v>
      </c>
      <c r="G114" s="58">
        <v>76000000</v>
      </c>
    </row>
    <row r="115" spans="1:7">
      <c r="A115" s="50"/>
      <c r="B115" s="51"/>
      <c r="C115" s="95"/>
      <c r="D115" s="51"/>
      <c r="E115" s="52"/>
      <c r="F115" s="42"/>
      <c r="G115" s="35"/>
    </row>
    <row r="116" spans="1:7" ht="25.5">
      <c r="A116" s="50" t="s">
        <v>218</v>
      </c>
      <c r="B116" s="51" t="s">
        <v>43</v>
      </c>
      <c r="C116" s="95" t="s">
        <v>26</v>
      </c>
      <c r="D116" s="51" t="s">
        <v>92</v>
      </c>
      <c r="E116" s="52" t="s">
        <v>49</v>
      </c>
      <c r="F116" s="42" t="s">
        <v>94</v>
      </c>
      <c r="G116" s="35">
        <f>SUM(G117:G119)</f>
        <v>16656360</v>
      </c>
    </row>
    <row r="117" spans="1:7" ht="25.5">
      <c r="A117" s="400" t="s">
        <v>31</v>
      </c>
      <c r="B117" s="401"/>
      <c r="C117" s="401"/>
      <c r="D117" s="401"/>
      <c r="E117" s="402"/>
      <c r="F117" s="57" t="s">
        <v>32</v>
      </c>
      <c r="G117" s="58">
        <v>4455600</v>
      </c>
    </row>
    <row r="118" spans="1:7" ht="25.5">
      <c r="A118" s="400" t="s">
        <v>33</v>
      </c>
      <c r="B118" s="401"/>
      <c r="C118" s="401"/>
      <c r="D118" s="401"/>
      <c r="E118" s="402"/>
      <c r="F118" s="57" t="s">
        <v>34</v>
      </c>
      <c r="G118" s="58">
        <v>4856760</v>
      </c>
    </row>
    <row r="119" spans="1:7">
      <c r="A119" s="400" t="s">
        <v>35</v>
      </c>
      <c r="B119" s="401"/>
      <c r="C119" s="401"/>
      <c r="D119" s="401"/>
      <c r="E119" s="402"/>
      <c r="F119" s="57" t="s">
        <v>36</v>
      </c>
      <c r="G119" s="58">
        <v>7344000</v>
      </c>
    </row>
    <row r="120" spans="1:7">
      <c r="A120" s="61"/>
      <c r="B120" s="62"/>
      <c r="C120" s="62"/>
      <c r="D120" s="62"/>
      <c r="E120" s="33"/>
      <c r="F120" s="57"/>
      <c r="G120" s="58"/>
    </row>
    <row r="121" spans="1:7" ht="38.25">
      <c r="A121" s="50" t="s">
        <v>218</v>
      </c>
      <c r="B121" s="51" t="s">
        <v>43</v>
      </c>
      <c r="C121" s="95" t="s">
        <v>26</v>
      </c>
      <c r="D121" s="51" t="s">
        <v>92</v>
      </c>
      <c r="E121" s="52" t="s">
        <v>95</v>
      </c>
      <c r="F121" s="42" t="s">
        <v>96</v>
      </c>
      <c r="G121" s="35">
        <f>SUM(G122:G124)</f>
        <v>154921000</v>
      </c>
    </row>
    <row r="122" spans="1:7">
      <c r="A122" s="67"/>
      <c r="B122" s="51"/>
      <c r="C122" s="95"/>
      <c r="D122" s="51"/>
      <c r="E122" s="33" t="s">
        <v>97</v>
      </c>
      <c r="F122" s="57" t="s">
        <v>98</v>
      </c>
      <c r="G122" s="58">
        <v>2500000</v>
      </c>
    </row>
    <row r="123" spans="1:7">
      <c r="A123" s="400" t="s">
        <v>99</v>
      </c>
      <c r="B123" s="401"/>
      <c r="C123" s="401"/>
      <c r="D123" s="401"/>
      <c r="E123" s="402"/>
      <c r="F123" s="57" t="s">
        <v>100</v>
      </c>
      <c r="G123" s="58">
        <v>78000000</v>
      </c>
    </row>
    <row r="124" spans="1:7">
      <c r="A124" s="400" t="s">
        <v>39</v>
      </c>
      <c r="B124" s="401"/>
      <c r="C124" s="401"/>
      <c r="D124" s="401"/>
      <c r="E124" s="402"/>
      <c r="F124" s="57" t="s">
        <v>40</v>
      </c>
      <c r="G124" s="58">
        <v>74421000</v>
      </c>
    </row>
    <row r="125" spans="1:7">
      <c r="A125" s="67"/>
      <c r="B125" s="51"/>
      <c r="C125" s="95"/>
      <c r="D125" s="51"/>
      <c r="E125" s="52"/>
      <c r="F125" s="57"/>
      <c r="G125" s="35"/>
    </row>
    <row r="126" spans="1:7">
      <c r="A126" s="50" t="s">
        <v>218</v>
      </c>
      <c r="B126" s="51" t="s">
        <v>43</v>
      </c>
      <c r="C126" s="95" t="s">
        <v>26</v>
      </c>
      <c r="D126" s="51" t="s">
        <v>101</v>
      </c>
      <c r="E126" s="52"/>
      <c r="F126" s="42" t="s">
        <v>102</v>
      </c>
      <c r="G126" s="35">
        <f>G127+G131+G134+G137+G141+G144+G147</f>
        <v>2245404474</v>
      </c>
    </row>
    <row r="127" spans="1:7" ht="38.25">
      <c r="A127" s="50" t="s">
        <v>218</v>
      </c>
      <c r="B127" s="51" t="s">
        <v>43</v>
      </c>
      <c r="C127" s="95" t="s">
        <v>26</v>
      </c>
      <c r="D127" s="51" t="s">
        <v>101</v>
      </c>
      <c r="E127" s="52" t="s">
        <v>26</v>
      </c>
      <c r="F127" s="42" t="s">
        <v>103</v>
      </c>
      <c r="G127" s="35">
        <f>SUM(G128:G129)</f>
        <v>5042400</v>
      </c>
    </row>
    <row r="128" spans="1:7">
      <c r="A128" s="67"/>
      <c r="B128" s="32"/>
      <c r="C128" s="96"/>
      <c r="D128" s="32"/>
      <c r="E128" s="33" t="s">
        <v>323</v>
      </c>
      <c r="F128" s="57" t="s">
        <v>324</v>
      </c>
      <c r="G128" s="58">
        <v>3420000</v>
      </c>
    </row>
    <row r="129" spans="1:7">
      <c r="A129" s="67"/>
      <c r="B129" s="32"/>
      <c r="C129" s="96"/>
      <c r="D129" s="32"/>
      <c r="E129" s="33" t="s">
        <v>104</v>
      </c>
      <c r="F129" s="57" t="s">
        <v>105</v>
      </c>
      <c r="G129" s="58">
        <v>1622400</v>
      </c>
    </row>
    <row r="130" spans="1:7">
      <c r="A130" s="67"/>
      <c r="B130" s="32"/>
      <c r="C130" s="96"/>
      <c r="D130" s="32"/>
      <c r="E130" s="33"/>
      <c r="F130" s="57"/>
      <c r="G130" s="58"/>
    </row>
    <row r="131" spans="1:7">
      <c r="A131" s="50" t="s">
        <v>218</v>
      </c>
      <c r="B131" s="51" t="s">
        <v>43</v>
      </c>
      <c r="C131" s="95" t="s">
        <v>26</v>
      </c>
      <c r="D131" s="51" t="s">
        <v>101</v>
      </c>
      <c r="E131" s="63" t="s">
        <v>43</v>
      </c>
      <c r="F131" s="42" t="s">
        <v>106</v>
      </c>
      <c r="G131" s="35">
        <f>G132</f>
        <v>4125000</v>
      </c>
    </row>
    <row r="132" spans="1:7">
      <c r="A132" s="400" t="s">
        <v>108</v>
      </c>
      <c r="B132" s="401"/>
      <c r="C132" s="401"/>
      <c r="D132" s="401"/>
      <c r="E132" s="402"/>
      <c r="F132" s="97" t="s">
        <v>109</v>
      </c>
      <c r="G132" s="58">
        <v>4125000</v>
      </c>
    </row>
    <row r="133" spans="1:7">
      <c r="A133" s="400"/>
      <c r="B133" s="401"/>
      <c r="C133" s="401"/>
      <c r="D133" s="401"/>
      <c r="E133" s="402"/>
      <c r="F133" s="57"/>
      <c r="G133" s="58"/>
    </row>
    <row r="134" spans="1:7">
      <c r="A134" s="50" t="s">
        <v>218</v>
      </c>
      <c r="B134" s="51" t="s">
        <v>43</v>
      </c>
      <c r="C134" s="95" t="s">
        <v>26</v>
      </c>
      <c r="D134" s="51" t="s">
        <v>101</v>
      </c>
      <c r="E134" s="63" t="s">
        <v>45</v>
      </c>
      <c r="F134" s="42" t="s">
        <v>325</v>
      </c>
      <c r="G134" s="35">
        <f>G135</f>
        <v>3260064</v>
      </c>
    </row>
    <row r="135" spans="1:7">
      <c r="A135" s="400" t="s">
        <v>108</v>
      </c>
      <c r="B135" s="401"/>
      <c r="C135" s="401"/>
      <c r="D135" s="401"/>
      <c r="E135" s="402"/>
      <c r="F135" s="97" t="s">
        <v>109</v>
      </c>
      <c r="G135" s="58">
        <v>3260064</v>
      </c>
    </row>
    <row r="136" spans="1:7">
      <c r="A136" s="61"/>
      <c r="B136" s="62"/>
      <c r="C136" s="62"/>
      <c r="D136" s="62"/>
      <c r="E136" s="33"/>
      <c r="F136" s="58"/>
      <c r="G136" s="58"/>
    </row>
    <row r="137" spans="1:7">
      <c r="A137" s="50" t="s">
        <v>218</v>
      </c>
      <c r="B137" s="51" t="s">
        <v>43</v>
      </c>
      <c r="C137" s="95" t="s">
        <v>26</v>
      </c>
      <c r="D137" s="51" t="s">
        <v>101</v>
      </c>
      <c r="E137" s="52" t="s">
        <v>49</v>
      </c>
      <c r="F137" s="42" t="s">
        <v>114</v>
      </c>
      <c r="G137" s="35">
        <f>SUM(G138:G139)</f>
        <v>35400000</v>
      </c>
    </row>
    <row r="138" spans="1:7" ht="25.5">
      <c r="A138" s="400" t="s">
        <v>31</v>
      </c>
      <c r="B138" s="401"/>
      <c r="C138" s="401"/>
      <c r="D138" s="401"/>
      <c r="E138" s="402"/>
      <c r="F138" s="57" t="s">
        <v>32</v>
      </c>
      <c r="G138" s="58">
        <v>7200000</v>
      </c>
    </row>
    <row r="139" spans="1:7" ht="25.5">
      <c r="A139" s="400" t="s">
        <v>33</v>
      </c>
      <c r="B139" s="401"/>
      <c r="C139" s="401"/>
      <c r="D139" s="401"/>
      <c r="E139" s="402"/>
      <c r="F139" s="57" t="s">
        <v>34</v>
      </c>
      <c r="G139" s="58">
        <v>28200000</v>
      </c>
    </row>
    <row r="140" spans="1:7">
      <c r="A140" s="61"/>
      <c r="B140" s="62"/>
      <c r="C140" s="62"/>
      <c r="D140" s="62"/>
      <c r="E140" s="33"/>
      <c r="F140" s="57"/>
      <c r="G140" s="58"/>
    </row>
    <row r="141" spans="1:7" ht="38.25">
      <c r="A141" s="50" t="s">
        <v>218</v>
      </c>
      <c r="B141" s="51" t="s">
        <v>43</v>
      </c>
      <c r="C141" s="95" t="s">
        <v>26</v>
      </c>
      <c r="D141" s="51" t="s">
        <v>101</v>
      </c>
      <c r="E141" s="63" t="s">
        <v>51</v>
      </c>
      <c r="F141" s="42" t="s">
        <v>115</v>
      </c>
      <c r="G141" s="35">
        <f>G142</f>
        <v>5280000</v>
      </c>
    </row>
    <row r="142" spans="1:7">
      <c r="A142" s="67"/>
      <c r="B142" s="32"/>
      <c r="C142" s="96"/>
      <c r="D142" s="32"/>
      <c r="E142" s="33" t="s">
        <v>116</v>
      </c>
      <c r="F142" s="58" t="s">
        <v>117</v>
      </c>
      <c r="G142" s="58">
        <v>5280000</v>
      </c>
    </row>
    <row r="143" spans="1:7">
      <c r="A143" s="67"/>
      <c r="B143" s="32"/>
      <c r="C143" s="96"/>
      <c r="D143" s="32"/>
      <c r="E143" s="33"/>
      <c r="F143" s="58"/>
      <c r="G143" s="58"/>
    </row>
    <row r="144" spans="1:7">
      <c r="A144" s="50" t="s">
        <v>218</v>
      </c>
      <c r="B144" s="51" t="s">
        <v>43</v>
      </c>
      <c r="C144" s="95" t="s">
        <v>26</v>
      </c>
      <c r="D144" s="51" t="s">
        <v>101</v>
      </c>
      <c r="E144" s="63" t="s">
        <v>118</v>
      </c>
      <c r="F144" s="42" t="s">
        <v>119</v>
      </c>
      <c r="G144" s="35">
        <f>G145</f>
        <v>1092681000</v>
      </c>
    </row>
    <row r="145" spans="1:7">
      <c r="A145" s="67"/>
      <c r="B145" s="51"/>
      <c r="C145" s="95"/>
      <c r="D145" s="51"/>
      <c r="E145" s="33" t="s">
        <v>112</v>
      </c>
      <c r="F145" s="58" t="s">
        <v>113</v>
      </c>
      <c r="G145" s="58">
        <v>1092681000</v>
      </c>
    </row>
    <row r="146" spans="1:7">
      <c r="A146" s="67"/>
      <c r="B146" s="51"/>
      <c r="C146" s="95"/>
      <c r="D146" s="51"/>
      <c r="E146" s="33"/>
      <c r="F146" s="58"/>
      <c r="G146" s="58"/>
    </row>
    <row r="147" spans="1:7" ht="38.25">
      <c r="A147" s="50" t="s">
        <v>218</v>
      </c>
      <c r="B147" s="51" t="s">
        <v>43</v>
      </c>
      <c r="C147" s="95" t="s">
        <v>26</v>
      </c>
      <c r="D147" s="51" t="s">
        <v>101</v>
      </c>
      <c r="E147" s="52" t="s">
        <v>120</v>
      </c>
      <c r="F147" s="42" t="s">
        <v>121</v>
      </c>
      <c r="G147" s="35">
        <f>G148+G149</f>
        <v>1099616010</v>
      </c>
    </row>
    <row r="148" spans="1:7">
      <c r="A148" s="67"/>
      <c r="B148" s="32"/>
      <c r="C148" s="96"/>
      <c r="D148" s="32"/>
      <c r="E148" s="33" t="s">
        <v>39</v>
      </c>
      <c r="F148" s="58" t="s">
        <v>40</v>
      </c>
      <c r="G148" s="58">
        <v>1077260560</v>
      </c>
    </row>
    <row r="149" spans="1:7">
      <c r="A149" s="67"/>
      <c r="B149" s="32"/>
      <c r="C149" s="96"/>
      <c r="D149" s="32"/>
      <c r="E149" s="33" t="s">
        <v>41</v>
      </c>
      <c r="F149" s="58" t="s">
        <v>42</v>
      </c>
      <c r="G149" s="58">
        <v>22355450</v>
      </c>
    </row>
    <row r="150" spans="1:7">
      <c r="A150" s="67"/>
      <c r="B150" s="32"/>
      <c r="C150" s="96"/>
      <c r="D150" s="32"/>
      <c r="E150" s="33"/>
      <c r="F150" s="58"/>
      <c r="G150" s="58"/>
    </row>
    <row r="151" spans="1:7" ht="25.5">
      <c r="A151" s="50" t="s">
        <v>218</v>
      </c>
      <c r="B151" s="51" t="s">
        <v>43</v>
      </c>
      <c r="C151" s="95" t="s">
        <v>26</v>
      </c>
      <c r="D151" s="51" t="s">
        <v>122</v>
      </c>
      <c r="E151" s="52"/>
      <c r="F151" s="42" t="s">
        <v>123</v>
      </c>
      <c r="G151" s="35">
        <f>G152+G156</f>
        <v>90236000</v>
      </c>
    </row>
    <row r="152" spans="1:7" ht="38.25">
      <c r="A152" s="50" t="s">
        <v>218</v>
      </c>
      <c r="B152" s="51" t="s">
        <v>43</v>
      </c>
      <c r="C152" s="95" t="s">
        <v>26</v>
      </c>
      <c r="D152" s="51" t="s">
        <v>122</v>
      </c>
      <c r="E152" s="52" t="s">
        <v>43</v>
      </c>
      <c r="F152" s="42" t="s">
        <v>124</v>
      </c>
      <c r="G152" s="35">
        <f>G153+G154</f>
        <v>28616000</v>
      </c>
    </row>
    <row r="153" spans="1:7">
      <c r="A153" s="67"/>
      <c r="B153" s="32"/>
      <c r="C153" s="96"/>
      <c r="D153" s="32"/>
      <c r="E153" s="33" t="s">
        <v>125</v>
      </c>
      <c r="F153" s="58" t="s">
        <v>126</v>
      </c>
      <c r="G153" s="58">
        <v>680000</v>
      </c>
    </row>
    <row r="154" spans="1:7" ht="25.5">
      <c r="A154" s="67"/>
      <c r="B154" s="32"/>
      <c r="C154" s="96"/>
      <c r="D154" s="32"/>
      <c r="E154" s="33" t="s">
        <v>127</v>
      </c>
      <c r="F154" s="57" t="s">
        <v>128</v>
      </c>
      <c r="G154" s="58">
        <v>27936000</v>
      </c>
    </row>
    <row r="155" spans="1:7">
      <c r="A155" s="67"/>
      <c r="B155" s="32"/>
      <c r="C155" s="96"/>
      <c r="D155" s="32"/>
      <c r="E155" s="33"/>
      <c r="F155" s="57"/>
      <c r="G155" s="58"/>
    </row>
    <row r="156" spans="1:7">
      <c r="A156" s="50" t="s">
        <v>218</v>
      </c>
      <c r="B156" s="51" t="s">
        <v>43</v>
      </c>
      <c r="C156" s="95" t="s">
        <v>26</v>
      </c>
      <c r="D156" s="51" t="s">
        <v>122</v>
      </c>
      <c r="E156" s="63" t="s">
        <v>51</v>
      </c>
      <c r="F156" s="42" t="s">
        <v>326</v>
      </c>
      <c r="G156" s="35">
        <f>SUM(G157:G161)</f>
        <v>61620000</v>
      </c>
    </row>
    <row r="157" spans="1:7">
      <c r="A157" s="435" t="s">
        <v>125</v>
      </c>
      <c r="B157" s="436"/>
      <c r="C157" s="436"/>
      <c r="D157" s="436"/>
      <c r="E157" s="437"/>
      <c r="F157" s="57" t="s">
        <v>126</v>
      </c>
      <c r="G157" s="58">
        <v>680000</v>
      </c>
    </row>
    <row r="158" spans="1:7">
      <c r="A158" s="435" t="s">
        <v>327</v>
      </c>
      <c r="B158" s="436"/>
      <c r="C158" s="436"/>
      <c r="D158" s="436"/>
      <c r="E158" s="437"/>
      <c r="F158" s="57" t="s">
        <v>329</v>
      </c>
      <c r="G158" s="58">
        <v>5700000</v>
      </c>
    </row>
    <row r="159" spans="1:7">
      <c r="A159" s="98"/>
      <c r="B159" s="98"/>
      <c r="C159" s="98"/>
      <c r="D159" s="98"/>
      <c r="E159" s="99" t="s">
        <v>328</v>
      </c>
      <c r="F159" s="57" t="s">
        <v>331</v>
      </c>
      <c r="G159" s="58">
        <v>12540000</v>
      </c>
    </row>
    <row r="160" spans="1:7">
      <c r="A160" s="98"/>
      <c r="B160" s="98"/>
      <c r="C160" s="98"/>
      <c r="D160" s="98"/>
      <c r="E160" s="99" t="s">
        <v>330</v>
      </c>
      <c r="F160" s="57" t="s">
        <v>332</v>
      </c>
      <c r="G160" s="58">
        <v>40000000</v>
      </c>
    </row>
    <row r="161" spans="1:7">
      <c r="A161" s="98"/>
      <c r="B161" s="98"/>
      <c r="C161" s="98"/>
      <c r="D161" s="98"/>
      <c r="E161" s="99" t="s">
        <v>110</v>
      </c>
      <c r="F161" s="57" t="s">
        <v>111</v>
      </c>
      <c r="G161" s="58">
        <v>2700000</v>
      </c>
    </row>
    <row r="162" spans="1:7">
      <c r="A162" s="67"/>
      <c r="B162" s="32"/>
      <c r="C162" s="96"/>
      <c r="D162" s="32"/>
      <c r="E162" s="33"/>
      <c r="F162" s="57"/>
      <c r="G162" s="58"/>
    </row>
    <row r="163" spans="1:7" ht="38.25">
      <c r="A163" s="50" t="s">
        <v>218</v>
      </c>
      <c r="B163" s="51" t="s">
        <v>43</v>
      </c>
      <c r="C163" s="95" t="s">
        <v>26</v>
      </c>
      <c r="D163" s="51" t="s">
        <v>131</v>
      </c>
      <c r="E163" s="52"/>
      <c r="F163" s="42" t="s">
        <v>132</v>
      </c>
      <c r="G163" s="35">
        <f>G164+G170+G176+G180</f>
        <v>908355223</v>
      </c>
    </row>
    <row r="164" spans="1:7">
      <c r="A164" s="50" t="s">
        <v>218</v>
      </c>
      <c r="B164" s="51" t="s">
        <v>43</v>
      </c>
      <c r="C164" s="95" t="s">
        <v>26</v>
      </c>
      <c r="D164" s="51" t="s">
        <v>131</v>
      </c>
      <c r="E164" s="63" t="s">
        <v>26</v>
      </c>
      <c r="F164" s="42" t="s">
        <v>133</v>
      </c>
      <c r="G164" s="35">
        <f>SUM(G165:G168)</f>
        <v>54966213</v>
      </c>
    </row>
    <row r="165" spans="1:7" ht="25.5">
      <c r="A165" s="400" t="s">
        <v>31</v>
      </c>
      <c r="B165" s="401"/>
      <c r="C165" s="401"/>
      <c r="D165" s="401"/>
      <c r="E165" s="402"/>
      <c r="F165" s="57" t="s">
        <v>32</v>
      </c>
      <c r="G165" s="58">
        <v>19264173</v>
      </c>
    </row>
    <row r="166" spans="1:7" ht="25.5">
      <c r="A166" s="400" t="s">
        <v>33</v>
      </c>
      <c r="B166" s="401"/>
      <c r="C166" s="401"/>
      <c r="D166" s="401"/>
      <c r="E166" s="402"/>
      <c r="F166" s="57" t="s">
        <v>34</v>
      </c>
      <c r="G166" s="58">
        <v>7727040</v>
      </c>
    </row>
    <row r="167" spans="1:7">
      <c r="A167" s="400" t="s">
        <v>35</v>
      </c>
      <c r="B167" s="401"/>
      <c r="C167" s="401"/>
      <c r="D167" s="401"/>
      <c r="E167" s="402"/>
      <c r="F167" s="57" t="s">
        <v>36</v>
      </c>
      <c r="G167" s="58">
        <v>3975000</v>
      </c>
    </row>
    <row r="168" spans="1:7">
      <c r="A168" s="400" t="s">
        <v>134</v>
      </c>
      <c r="B168" s="401"/>
      <c r="C168" s="401"/>
      <c r="D168" s="401"/>
      <c r="E168" s="402"/>
      <c r="F168" s="57" t="s">
        <v>135</v>
      </c>
      <c r="G168" s="58">
        <v>24000000</v>
      </c>
    </row>
    <row r="169" spans="1:7">
      <c r="A169" s="61"/>
      <c r="B169" s="62"/>
      <c r="C169" s="62"/>
      <c r="D169" s="62"/>
      <c r="E169" s="33"/>
      <c r="F169" s="57"/>
      <c r="G169" s="58"/>
    </row>
    <row r="170" spans="1:7" ht="25.5">
      <c r="A170" s="50" t="s">
        <v>218</v>
      </c>
      <c r="B170" s="51" t="s">
        <v>43</v>
      </c>
      <c r="C170" s="95" t="s">
        <v>26</v>
      </c>
      <c r="D170" s="51" t="s">
        <v>131</v>
      </c>
      <c r="E170" s="52" t="s">
        <v>43</v>
      </c>
      <c r="F170" s="42" t="s">
        <v>136</v>
      </c>
      <c r="G170" s="35">
        <f>SUM(G171:G174)</f>
        <v>633964410</v>
      </c>
    </row>
    <row r="171" spans="1:7">
      <c r="A171" s="67"/>
      <c r="B171" s="32"/>
      <c r="C171" s="96"/>
      <c r="D171" s="32"/>
      <c r="E171" s="33" t="s">
        <v>137</v>
      </c>
      <c r="F171" s="57" t="s">
        <v>138</v>
      </c>
      <c r="G171" s="58">
        <v>4800000</v>
      </c>
    </row>
    <row r="172" spans="1:7">
      <c r="A172" s="67"/>
      <c r="B172" s="32"/>
      <c r="C172" s="96"/>
      <c r="D172" s="32"/>
      <c r="E172" s="33" t="s">
        <v>139</v>
      </c>
      <c r="F172" s="58" t="s">
        <v>140</v>
      </c>
      <c r="G172" s="58">
        <v>112320000</v>
      </c>
    </row>
    <row r="173" spans="1:7">
      <c r="A173" s="67"/>
      <c r="B173" s="32"/>
      <c r="C173" s="96"/>
      <c r="D173" s="32"/>
      <c r="E173" s="33" t="s">
        <v>141</v>
      </c>
      <c r="F173" s="58" t="s">
        <v>142</v>
      </c>
      <c r="G173" s="58">
        <v>372037344</v>
      </c>
    </row>
    <row r="174" spans="1:7">
      <c r="A174" s="67"/>
      <c r="B174" s="32"/>
      <c r="C174" s="96"/>
      <c r="D174" s="32"/>
      <c r="E174" s="33" t="s">
        <v>129</v>
      </c>
      <c r="F174" s="58" t="s">
        <v>130</v>
      </c>
      <c r="G174" s="58">
        <v>144807066</v>
      </c>
    </row>
    <row r="175" spans="1:7">
      <c r="A175" s="31"/>
      <c r="B175" s="32"/>
      <c r="C175" s="96"/>
      <c r="D175" s="32"/>
      <c r="E175" s="33"/>
      <c r="F175" s="57"/>
      <c r="G175" s="58"/>
    </row>
    <row r="176" spans="1:7" ht="38.25">
      <c r="A176" s="50" t="s">
        <v>218</v>
      </c>
      <c r="B176" s="51" t="s">
        <v>43</v>
      </c>
      <c r="C176" s="95" t="s">
        <v>26</v>
      </c>
      <c r="D176" s="51" t="s">
        <v>131</v>
      </c>
      <c r="E176" s="63" t="s">
        <v>45</v>
      </c>
      <c r="F176" s="42" t="s">
        <v>143</v>
      </c>
      <c r="G176" s="35">
        <f>SUM(G177:G178)</f>
        <v>106506600</v>
      </c>
    </row>
    <row r="177" spans="1:7">
      <c r="A177" s="50"/>
      <c r="B177" s="51"/>
      <c r="C177" s="95"/>
      <c r="D177" s="51"/>
      <c r="E177" s="33" t="s">
        <v>137</v>
      </c>
      <c r="F177" s="57" t="s">
        <v>144</v>
      </c>
      <c r="G177" s="58">
        <v>96000000</v>
      </c>
    </row>
    <row r="178" spans="1:7" ht="25.5">
      <c r="A178" s="400" t="s">
        <v>145</v>
      </c>
      <c r="B178" s="401"/>
      <c r="C178" s="401"/>
      <c r="D178" s="401"/>
      <c r="E178" s="402"/>
      <c r="F178" s="57" t="s">
        <v>146</v>
      </c>
      <c r="G178" s="58">
        <v>10506600</v>
      </c>
    </row>
    <row r="179" spans="1:7">
      <c r="A179" s="61"/>
      <c r="B179" s="62"/>
      <c r="C179" s="62"/>
      <c r="D179" s="62"/>
      <c r="E179" s="33"/>
      <c r="F179" s="57"/>
      <c r="G179" s="58"/>
    </row>
    <row r="180" spans="1:7">
      <c r="A180" s="50" t="s">
        <v>218</v>
      </c>
      <c r="B180" s="51" t="s">
        <v>43</v>
      </c>
      <c r="C180" s="95" t="s">
        <v>26</v>
      </c>
      <c r="D180" s="51" t="s">
        <v>131</v>
      </c>
      <c r="E180" s="52" t="s">
        <v>47</v>
      </c>
      <c r="F180" s="42" t="s">
        <v>147</v>
      </c>
      <c r="G180" s="35">
        <f>SUM(G181:G184)</f>
        <v>112918000</v>
      </c>
    </row>
    <row r="181" spans="1:7">
      <c r="A181" s="400" t="s">
        <v>335</v>
      </c>
      <c r="B181" s="401"/>
      <c r="C181" s="401"/>
      <c r="D181" s="401"/>
      <c r="E181" s="402"/>
      <c r="F181" s="57" t="s">
        <v>336</v>
      </c>
      <c r="G181" s="58">
        <v>1008000</v>
      </c>
    </row>
    <row r="182" spans="1:7">
      <c r="A182" s="400" t="s">
        <v>252</v>
      </c>
      <c r="B182" s="401"/>
      <c r="C182" s="401"/>
      <c r="D182" s="401"/>
      <c r="E182" s="402"/>
      <c r="F182" s="57" t="s">
        <v>253</v>
      </c>
      <c r="G182" s="58">
        <v>14910000</v>
      </c>
    </row>
    <row r="183" spans="1:7">
      <c r="A183" s="400" t="s">
        <v>134</v>
      </c>
      <c r="B183" s="401"/>
      <c r="C183" s="401"/>
      <c r="D183" s="401"/>
      <c r="E183" s="402"/>
      <c r="F183" s="57" t="s">
        <v>135</v>
      </c>
      <c r="G183" s="58">
        <v>96000000</v>
      </c>
    </row>
    <row r="184" spans="1:7">
      <c r="A184" s="400" t="s">
        <v>333</v>
      </c>
      <c r="B184" s="401"/>
      <c r="C184" s="401"/>
      <c r="D184" s="401"/>
      <c r="E184" s="402"/>
      <c r="F184" s="57" t="s">
        <v>334</v>
      </c>
      <c r="G184" s="58">
        <v>1000000</v>
      </c>
    </row>
    <row r="185" spans="1:7">
      <c r="A185" s="61"/>
      <c r="B185" s="62"/>
      <c r="C185" s="62"/>
      <c r="D185" s="62"/>
      <c r="E185" s="33"/>
      <c r="F185" s="57"/>
      <c r="G185" s="58"/>
    </row>
    <row r="186" spans="1:7" ht="25.5">
      <c r="A186" s="50" t="s">
        <v>218</v>
      </c>
      <c r="B186" s="51" t="s">
        <v>43</v>
      </c>
      <c r="C186" s="95" t="s">
        <v>26</v>
      </c>
      <c r="D186" s="51" t="s">
        <v>148</v>
      </c>
      <c r="E186" s="52"/>
      <c r="F186" s="42" t="s">
        <v>149</v>
      </c>
      <c r="G186" s="35">
        <f>G187+G191+G195+G204+G201+G207</f>
        <v>443203832</v>
      </c>
    </row>
    <row r="187" spans="1:7" ht="51">
      <c r="A187" s="50" t="s">
        <v>218</v>
      </c>
      <c r="B187" s="51" t="s">
        <v>43</v>
      </c>
      <c r="C187" s="95" t="s">
        <v>26</v>
      </c>
      <c r="D187" s="51" t="s">
        <v>148</v>
      </c>
      <c r="E187" s="52" t="s">
        <v>26</v>
      </c>
      <c r="F187" s="42" t="s">
        <v>150</v>
      </c>
      <c r="G187" s="35">
        <f>SUM(G188:G189)</f>
        <v>263880000</v>
      </c>
    </row>
    <row r="188" spans="1:7">
      <c r="A188" s="31"/>
      <c r="B188" s="32"/>
      <c r="C188" s="96"/>
      <c r="D188" s="32"/>
      <c r="E188" s="33" t="s">
        <v>151</v>
      </c>
      <c r="F188" s="57" t="s">
        <v>152</v>
      </c>
      <c r="G188" s="58">
        <v>32080000</v>
      </c>
    </row>
    <row r="189" spans="1:7" ht="38.25">
      <c r="A189" s="31"/>
      <c r="B189" s="32"/>
      <c r="C189" s="96"/>
      <c r="D189" s="32"/>
      <c r="E189" s="33" t="s">
        <v>153</v>
      </c>
      <c r="F189" s="57" t="s">
        <v>154</v>
      </c>
      <c r="G189" s="58">
        <v>231800000</v>
      </c>
    </row>
    <row r="190" spans="1:7">
      <c r="A190" s="31"/>
      <c r="B190" s="32"/>
      <c r="C190" s="96"/>
      <c r="D190" s="32"/>
      <c r="E190" s="33"/>
      <c r="F190" s="57"/>
      <c r="G190" s="58"/>
    </row>
    <row r="191" spans="1:7" ht="38.25">
      <c r="A191" s="50" t="s">
        <v>218</v>
      </c>
      <c r="B191" s="51" t="s">
        <v>43</v>
      </c>
      <c r="C191" s="95" t="s">
        <v>26</v>
      </c>
      <c r="D191" s="51" t="s">
        <v>148</v>
      </c>
      <c r="E191" s="52" t="s">
        <v>43</v>
      </c>
      <c r="F191" s="42" t="s">
        <v>155</v>
      </c>
      <c r="G191" s="35">
        <f>SUM(G192:G193)</f>
        <v>39100000</v>
      </c>
    </row>
    <row r="192" spans="1:7">
      <c r="A192" s="31"/>
      <c r="B192" s="32"/>
      <c r="C192" s="96"/>
      <c r="D192" s="32"/>
      <c r="E192" s="33" t="s">
        <v>151</v>
      </c>
      <c r="F192" s="57" t="s">
        <v>152</v>
      </c>
      <c r="G192" s="58">
        <v>4600000</v>
      </c>
    </row>
    <row r="193" spans="1:7" ht="38.25">
      <c r="A193" s="31"/>
      <c r="B193" s="32"/>
      <c r="C193" s="96"/>
      <c r="D193" s="32"/>
      <c r="E193" s="33" t="s">
        <v>153</v>
      </c>
      <c r="F193" s="57" t="s">
        <v>156</v>
      </c>
      <c r="G193" s="58">
        <v>34500000</v>
      </c>
    </row>
    <row r="194" spans="1:7">
      <c r="A194" s="31"/>
      <c r="B194" s="32"/>
      <c r="C194" s="96"/>
      <c r="D194" s="32"/>
      <c r="E194" s="33"/>
      <c r="F194" s="57"/>
      <c r="G194" s="58"/>
    </row>
    <row r="195" spans="1:7">
      <c r="A195" s="50" t="s">
        <v>218</v>
      </c>
      <c r="B195" s="51" t="s">
        <v>43</v>
      </c>
      <c r="C195" s="95" t="s">
        <v>26</v>
      </c>
      <c r="D195" s="51" t="s">
        <v>148</v>
      </c>
      <c r="E195" s="52" t="s">
        <v>51</v>
      </c>
      <c r="F195" s="42" t="s">
        <v>157</v>
      </c>
      <c r="G195" s="35">
        <f>SUM(G196:G199)</f>
        <v>21840000</v>
      </c>
    </row>
    <row r="196" spans="1:7">
      <c r="A196" s="31"/>
      <c r="B196" s="32"/>
      <c r="C196" s="96"/>
      <c r="D196" s="32"/>
      <c r="E196" s="33" t="s">
        <v>158</v>
      </c>
      <c r="F196" s="57" t="s">
        <v>159</v>
      </c>
      <c r="G196" s="58">
        <v>3090000</v>
      </c>
    </row>
    <row r="197" spans="1:7" ht="25.5">
      <c r="A197" s="31"/>
      <c r="B197" s="32"/>
      <c r="C197" s="96"/>
      <c r="D197" s="32"/>
      <c r="E197" s="33" t="s">
        <v>160</v>
      </c>
      <c r="F197" s="57" t="s">
        <v>161</v>
      </c>
      <c r="G197" s="58">
        <v>11250000</v>
      </c>
    </row>
    <row r="198" spans="1:7" ht="25.5">
      <c r="A198" s="31"/>
      <c r="B198" s="32"/>
      <c r="C198" s="96"/>
      <c r="D198" s="32"/>
      <c r="E198" s="33" t="s">
        <v>162</v>
      </c>
      <c r="F198" s="57" t="s">
        <v>163</v>
      </c>
      <c r="G198" s="58">
        <v>5000000</v>
      </c>
    </row>
    <row r="199" spans="1:7" ht="25.5">
      <c r="A199" s="31"/>
      <c r="B199" s="32"/>
      <c r="C199" s="96"/>
      <c r="D199" s="32"/>
      <c r="E199" s="33" t="s">
        <v>162</v>
      </c>
      <c r="F199" s="57" t="s">
        <v>337</v>
      </c>
      <c r="G199" s="58">
        <v>2500000</v>
      </c>
    </row>
    <row r="200" spans="1:7">
      <c r="A200" s="31"/>
      <c r="B200" s="32"/>
      <c r="C200" s="96"/>
      <c r="D200" s="32"/>
      <c r="E200" s="33"/>
      <c r="F200" s="57"/>
      <c r="G200" s="58"/>
    </row>
    <row r="201" spans="1:7">
      <c r="A201" s="50" t="s">
        <v>218</v>
      </c>
      <c r="B201" s="51" t="s">
        <v>43</v>
      </c>
      <c r="C201" s="95" t="s">
        <v>26</v>
      </c>
      <c r="D201" s="51" t="s">
        <v>148</v>
      </c>
      <c r="E201" s="63" t="s">
        <v>118</v>
      </c>
      <c r="F201" s="42" t="s">
        <v>338</v>
      </c>
      <c r="G201" s="35">
        <f>G202</f>
        <v>6339872</v>
      </c>
    </row>
    <row r="202" spans="1:7" ht="38.25">
      <c r="A202" s="31"/>
      <c r="B202" s="32"/>
      <c r="C202" s="96"/>
      <c r="D202" s="32"/>
      <c r="E202" s="33" t="s">
        <v>165</v>
      </c>
      <c r="F202" s="57" t="s">
        <v>166</v>
      </c>
      <c r="G202" s="58">
        <v>6339872</v>
      </c>
    </row>
    <row r="203" spans="1:7">
      <c r="A203" s="31"/>
      <c r="B203" s="32"/>
      <c r="C203" s="96"/>
      <c r="D203" s="32"/>
      <c r="E203" s="33"/>
      <c r="F203" s="57"/>
      <c r="G203" s="58"/>
    </row>
    <row r="204" spans="1:7" ht="38.25">
      <c r="A204" s="50" t="s">
        <v>218</v>
      </c>
      <c r="B204" s="51" t="s">
        <v>43</v>
      </c>
      <c r="C204" s="95" t="s">
        <v>26</v>
      </c>
      <c r="D204" s="51" t="s">
        <v>148</v>
      </c>
      <c r="E204" s="52" t="s">
        <v>120</v>
      </c>
      <c r="F204" s="42" t="s">
        <v>164</v>
      </c>
      <c r="G204" s="35">
        <f>G205</f>
        <v>104244000</v>
      </c>
    </row>
    <row r="205" spans="1:7" ht="38.25">
      <c r="A205" s="31"/>
      <c r="B205" s="32"/>
      <c r="C205" s="96"/>
      <c r="D205" s="32"/>
      <c r="E205" s="33" t="s">
        <v>165</v>
      </c>
      <c r="F205" s="57" t="s">
        <v>166</v>
      </c>
      <c r="G205" s="58">
        <v>104244000</v>
      </c>
    </row>
    <row r="206" spans="1:7">
      <c r="A206" s="31"/>
      <c r="B206" s="32"/>
      <c r="C206" s="96"/>
      <c r="D206" s="32"/>
      <c r="E206" s="33"/>
      <c r="F206" s="57"/>
      <c r="G206" s="58"/>
    </row>
    <row r="207" spans="1:7" ht="38.25">
      <c r="A207" s="50" t="s">
        <v>218</v>
      </c>
      <c r="B207" s="51" t="s">
        <v>43</v>
      </c>
      <c r="C207" s="95" t="s">
        <v>26</v>
      </c>
      <c r="D207" s="51" t="s">
        <v>148</v>
      </c>
      <c r="E207" s="52" t="s">
        <v>120</v>
      </c>
      <c r="F207" s="42" t="s">
        <v>339</v>
      </c>
      <c r="G207" s="35">
        <f>G208</f>
        <v>7799960</v>
      </c>
    </row>
    <row r="208" spans="1:7" ht="38.25">
      <c r="A208" s="31"/>
      <c r="B208" s="32"/>
      <c r="C208" s="96"/>
      <c r="D208" s="32"/>
      <c r="E208" s="33" t="s">
        <v>165</v>
      </c>
      <c r="F208" s="57" t="s">
        <v>166</v>
      </c>
      <c r="G208" s="58">
        <v>7799960</v>
      </c>
    </row>
    <row r="209" spans="1:7">
      <c r="A209" s="31"/>
      <c r="B209" s="32"/>
      <c r="C209" s="96"/>
      <c r="D209" s="32"/>
      <c r="E209" s="33"/>
      <c r="F209" s="57"/>
      <c r="G209" s="58"/>
    </row>
    <row r="210" spans="1:7">
      <c r="A210" s="50" t="s">
        <v>218</v>
      </c>
      <c r="B210" s="51" t="s">
        <v>43</v>
      </c>
      <c r="C210" s="95" t="s">
        <v>43</v>
      </c>
      <c r="D210" s="51" t="s">
        <v>167</v>
      </c>
      <c r="E210" s="52"/>
      <c r="F210" s="42" t="s">
        <v>168</v>
      </c>
      <c r="G210" s="35">
        <f>G211+G231</f>
        <v>18589102314</v>
      </c>
    </row>
    <row r="211" spans="1:7">
      <c r="A211" s="50" t="s">
        <v>218</v>
      </c>
      <c r="B211" s="51" t="s">
        <v>43</v>
      </c>
      <c r="C211" s="95" t="s">
        <v>43</v>
      </c>
      <c r="D211" s="51" t="s">
        <v>167</v>
      </c>
      <c r="E211" s="63" t="s">
        <v>26</v>
      </c>
      <c r="F211" s="42" t="s">
        <v>169</v>
      </c>
      <c r="G211" s="35">
        <f>SUM(G212:G229)</f>
        <v>18302742314</v>
      </c>
    </row>
    <row r="212" spans="1:7">
      <c r="A212" s="31"/>
      <c r="B212" s="32"/>
      <c r="C212" s="96"/>
      <c r="D212" s="32"/>
      <c r="E212" s="33" t="s">
        <v>170</v>
      </c>
      <c r="F212" s="57" t="s">
        <v>171</v>
      </c>
      <c r="G212" s="58">
        <v>688548750</v>
      </c>
    </row>
    <row r="213" spans="1:7">
      <c r="A213" s="31"/>
      <c r="B213" s="32"/>
      <c r="C213" s="96"/>
      <c r="D213" s="32"/>
      <c r="E213" s="33" t="s">
        <v>172</v>
      </c>
      <c r="F213" s="57" t="s">
        <v>173</v>
      </c>
      <c r="G213" s="58">
        <v>60028920</v>
      </c>
    </row>
    <row r="214" spans="1:7">
      <c r="A214" s="31"/>
      <c r="B214" s="32"/>
      <c r="C214" s="96"/>
      <c r="D214" s="32"/>
      <c r="E214" s="33" t="s">
        <v>174</v>
      </c>
      <c r="F214" s="57" t="s">
        <v>175</v>
      </c>
      <c r="G214" s="58">
        <v>83138160</v>
      </c>
    </row>
    <row r="215" spans="1:7">
      <c r="A215" s="31"/>
      <c r="B215" s="32"/>
      <c r="C215" s="96"/>
      <c r="D215" s="32"/>
      <c r="E215" s="33" t="s">
        <v>176</v>
      </c>
      <c r="F215" s="57" t="s">
        <v>177</v>
      </c>
      <c r="G215" s="58">
        <v>68858475</v>
      </c>
    </row>
    <row r="216" spans="1:7">
      <c r="A216" s="31"/>
      <c r="B216" s="32"/>
      <c r="C216" s="96"/>
      <c r="D216" s="32"/>
      <c r="E216" s="33" t="s">
        <v>178</v>
      </c>
      <c r="F216" s="57" t="s">
        <v>179</v>
      </c>
      <c r="G216" s="58">
        <v>998447888</v>
      </c>
    </row>
    <row r="217" spans="1:7">
      <c r="A217" s="31"/>
      <c r="B217" s="32"/>
      <c r="C217" s="96"/>
      <c r="D217" s="32"/>
      <c r="E217" s="33" t="s">
        <v>180</v>
      </c>
      <c r="F217" s="57" t="s">
        <v>181</v>
      </c>
      <c r="G217" s="58">
        <v>29494631</v>
      </c>
    </row>
    <row r="218" spans="1:7">
      <c r="A218" s="31"/>
      <c r="B218" s="32"/>
      <c r="C218" s="96"/>
      <c r="D218" s="32"/>
      <c r="E218" s="33" t="s">
        <v>182</v>
      </c>
      <c r="F218" s="57" t="s">
        <v>183</v>
      </c>
      <c r="G218" s="58">
        <v>175189220</v>
      </c>
    </row>
    <row r="219" spans="1:7" ht="25.5">
      <c r="A219" s="31"/>
      <c r="B219" s="32"/>
      <c r="C219" s="96"/>
      <c r="D219" s="32"/>
      <c r="E219" s="33" t="s">
        <v>184</v>
      </c>
      <c r="F219" s="57" t="s">
        <v>185</v>
      </c>
      <c r="G219" s="58">
        <v>4020250000</v>
      </c>
    </row>
    <row r="220" spans="1:7">
      <c r="A220" s="31"/>
      <c r="B220" s="32"/>
      <c r="C220" s="96"/>
      <c r="D220" s="32"/>
      <c r="E220" s="33" t="s">
        <v>186</v>
      </c>
      <c r="F220" s="57" t="s">
        <v>187</v>
      </c>
      <c r="G220" s="58">
        <v>1039500000</v>
      </c>
    </row>
    <row r="221" spans="1:7" ht="25.5">
      <c r="A221" s="31"/>
      <c r="B221" s="32"/>
      <c r="C221" s="96"/>
      <c r="D221" s="32"/>
      <c r="E221" s="33" t="s">
        <v>188</v>
      </c>
      <c r="F221" s="57" t="s">
        <v>189</v>
      </c>
      <c r="G221" s="58">
        <v>80081015</v>
      </c>
    </row>
    <row r="222" spans="1:7">
      <c r="A222" s="31"/>
      <c r="B222" s="32"/>
      <c r="C222" s="96"/>
      <c r="D222" s="32"/>
      <c r="E222" s="33" t="s">
        <v>190</v>
      </c>
      <c r="F222" s="57" t="s">
        <v>191</v>
      </c>
      <c r="G222" s="58">
        <v>57568</v>
      </c>
    </row>
    <row r="223" spans="1:7">
      <c r="A223" s="31"/>
      <c r="B223" s="32"/>
      <c r="C223" s="96"/>
      <c r="D223" s="32"/>
      <c r="E223" s="33" t="s">
        <v>192</v>
      </c>
      <c r="F223" s="57" t="s">
        <v>193</v>
      </c>
      <c r="G223" s="58">
        <v>68119212</v>
      </c>
    </row>
    <row r="224" spans="1:7">
      <c r="A224" s="31"/>
      <c r="B224" s="32"/>
      <c r="C224" s="96"/>
      <c r="D224" s="32"/>
      <c r="E224" s="33" t="s">
        <v>194</v>
      </c>
      <c r="F224" s="57" t="s">
        <v>195</v>
      </c>
      <c r="G224" s="58">
        <v>4957810</v>
      </c>
    </row>
    <row r="225" spans="1:7">
      <c r="A225" s="31"/>
      <c r="B225" s="32"/>
      <c r="C225" s="96"/>
      <c r="D225" s="32"/>
      <c r="E225" s="33" t="s">
        <v>196</v>
      </c>
      <c r="F225" s="57" t="s">
        <v>341</v>
      </c>
      <c r="G225" s="58">
        <v>4826304</v>
      </c>
    </row>
    <row r="226" spans="1:7">
      <c r="A226" s="31"/>
      <c r="B226" s="32"/>
      <c r="C226" s="96"/>
      <c r="D226" s="32"/>
      <c r="E226" s="33" t="s">
        <v>197</v>
      </c>
      <c r="F226" s="57" t="s">
        <v>340</v>
      </c>
      <c r="G226" s="58">
        <v>4643239361</v>
      </c>
    </row>
    <row r="227" spans="1:7">
      <c r="A227" s="31"/>
      <c r="B227" s="32"/>
      <c r="C227" s="96"/>
      <c r="D227" s="32"/>
      <c r="E227" s="33" t="s">
        <v>198</v>
      </c>
      <c r="F227" s="57" t="s">
        <v>199</v>
      </c>
      <c r="G227" s="58">
        <v>6040225000</v>
      </c>
    </row>
    <row r="228" spans="1:7">
      <c r="A228" s="31"/>
      <c r="B228" s="32"/>
      <c r="C228" s="96"/>
      <c r="D228" s="32"/>
      <c r="E228" s="33" t="s">
        <v>200</v>
      </c>
      <c r="F228" s="57" t="s">
        <v>201</v>
      </c>
      <c r="G228" s="58">
        <v>56700000</v>
      </c>
    </row>
    <row r="229" spans="1:7">
      <c r="A229" s="31"/>
      <c r="B229" s="32"/>
      <c r="C229" s="96"/>
      <c r="D229" s="32"/>
      <c r="E229" s="33" t="s">
        <v>202</v>
      </c>
      <c r="F229" s="57" t="s">
        <v>203</v>
      </c>
      <c r="G229" s="58">
        <v>241080000</v>
      </c>
    </row>
    <row r="230" spans="1:7">
      <c r="A230" s="31"/>
      <c r="B230" s="32"/>
      <c r="C230" s="96"/>
      <c r="D230" s="32"/>
      <c r="E230" s="33"/>
      <c r="F230" s="57"/>
      <c r="G230" s="58"/>
    </row>
    <row r="231" spans="1:7">
      <c r="A231" s="50" t="s">
        <v>218</v>
      </c>
      <c r="B231" s="51" t="s">
        <v>43</v>
      </c>
      <c r="C231" s="95" t="s">
        <v>43</v>
      </c>
      <c r="D231" s="51" t="s">
        <v>167</v>
      </c>
      <c r="E231" s="63" t="s">
        <v>43</v>
      </c>
      <c r="F231" s="42" t="s">
        <v>204</v>
      </c>
      <c r="G231" s="35">
        <f>SUM(G232:G234)</f>
        <v>286360000</v>
      </c>
    </row>
    <row r="232" spans="1:7">
      <c r="A232" s="31"/>
      <c r="B232" s="32"/>
      <c r="C232" s="96"/>
      <c r="D232" s="32"/>
      <c r="E232" s="33" t="s">
        <v>125</v>
      </c>
      <c r="F232" s="57" t="s">
        <v>126</v>
      </c>
      <c r="G232" s="58">
        <v>1360000</v>
      </c>
    </row>
    <row r="233" spans="1:7" ht="25.5">
      <c r="A233" s="31"/>
      <c r="B233" s="32"/>
      <c r="C233" s="96"/>
      <c r="D233" s="32"/>
      <c r="E233" s="33" t="s">
        <v>205</v>
      </c>
      <c r="F233" s="57" t="s">
        <v>343</v>
      </c>
      <c r="G233" s="58">
        <v>180000000</v>
      </c>
    </row>
    <row r="234" spans="1:7">
      <c r="A234" s="31"/>
      <c r="B234" s="32"/>
      <c r="C234" s="96"/>
      <c r="D234" s="32"/>
      <c r="E234" s="33" t="s">
        <v>342</v>
      </c>
      <c r="F234" s="57" t="s">
        <v>344</v>
      </c>
      <c r="G234" s="58">
        <v>105000000</v>
      </c>
    </row>
    <row r="235" spans="1:7">
      <c r="A235" s="31"/>
      <c r="B235" s="32"/>
      <c r="C235" s="96"/>
      <c r="D235" s="32"/>
      <c r="E235" s="33"/>
      <c r="F235" s="57"/>
      <c r="G235" s="58"/>
    </row>
    <row r="236" spans="1:7">
      <c r="A236" s="50" t="s">
        <v>218</v>
      </c>
      <c r="B236" s="51" t="s">
        <v>43</v>
      </c>
      <c r="C236" s="95" t="s">
        <v>43</v>
      </c>
      <c r="D236" s="51" t="s">
        <v>207</v>
      </c>
      <c r="E236" s="52"/>
      <c r="F236" s="42" t="s">
        <v>208</v>
      </c>
      <c r="G236" s="35">
        <f>G237+G242+G251</f>
        <v>3760992000</v>
      </c>
    </row>
    <row r="237" spans="1:7">
      <c r="A237" s="50" t="s">
        <v>218</v>
      </c>
      <c r="B237" s="51" t="s">
        <v>43</v>
      </c>
      <c r="C237" s="95" t="s">
        <v>43</v>
      </c>
      <c r="D237" s="51" t="s">
        <v>207</v>
      </c>
      <c r="E237" s="63" t="s">
        <v>43</v>
      </c>
      <c r="F237" s="42" t="s">
        <v>209</v>
      </c>
      <c r="G237" s="35">
        <f>SUM(G238:G240)</f>
        <v>1389960000</v>
      </c>
    </row>
    <row r="238" spans="1:7" ht="25.5">
      <c r="A238" s="31"/>
      <c r="B238" s="32"/>
      <c r="C238" s="96"/>
      <c r="D238" s="32"/>
      <c r="E238" s="33" t="s">
        <v>31</v>
      </c>
      <c r="F238" s="57" t="s">
        <v>32</v>
      </c>
      <c r="G238" s="58">
        <v>158664000</v>
      </c>
    </row>
    <row r="239" spans="1:7">
      <c r="A239" s="31"/>
      <c r="B239" s="32"/>
      <c r="C239" s="96"/>
      <c r="D239" s="32"/>
      <c r="E239" s="33" t="s">
        <v>35</v>
      </c>
      <c r="F239" s="57" t="s">
        <v>210</v>
      </c>
      <c r="G239" s="58">
        <v>321816000</v>
      </c>
    </row>
    <row r="240" spans="1:7">
      <c r="A240" s="31"/>
      <c r="B240" s="32"/>
      <c r="C240" s="96"/>
      <c r="D240" s="32"/>
      <c r="E240" s="33" t="s">
        <v>112</v>
      </c>
      <c r="F240" s="57" t="s">
        <v>113</v>
      </c>
      <c r="G240" s="58">
        <v>909480000</v>
      </c>
    </row>
    <row r="241" spans="1:7">
      <c r="A241" s="31"/>
      <c r="B241" s="32"/>
      <c r="C241" s="96"/>
      <c r="D241" s="32"/>
      <c r="E241" s="33"/>
      <c r="F241" s="57"/>
      <c r="G241" s="58"/>
    </row>
    <row r="242" spans="1:7" ht="25.5">
      <c r="A242" s="50" t="s">
        <v>218</v>
      </c>
      <c r="B242" s="51" t="s">
        <v>43</v>
      </c>
      <c r="C242" s="95" t="s">
        <v>43</v>
      </c>
      <c r="D242" s="51" t="s">
        <v>207</v>
      </c>
      <c r="E242" s="63" t="s">
        <v>45</v>
      </c>
      <c r="F242" s="42" t="s">
        <v>211</v>
      </c>
      <c r="G242" s="35">
        <f>SUM(G243:G249)</f>
        <v>333582000</v>
      </c>
    </row>
    <row r="243" spans="1:7" ht="25.5">
      <c r="A243" s="50"/>
      <c r="B243" s="51"/>
      <c r="C243" s="96"/>
      <c r="D243" s="32"/>
      <c r="E243" s="33" t="s">
        <v>33</v>
      </c>
      <c r="F243" s="57" t="s">
        <v>212</v>
      </c>
      <c r="G243" s="58">
        <v>17832000</v>
      </c>
    </row>
    <row r="244" spans="1:7">
      <c r="A244" s="50"/>
      <c r="B244" s="51"/>
      <c r="C244" s="96"/>
      <c r="D244" s="32"/>
      <c r="E244" s="33" t="s">
        <v>35</v>
      </c>
      <c r="F244" s="57" t="s">
        <v>210</v>
      </c>
      <c r="G244" s="58">
        <v>254050000</v>
      </c>
    </row>
    <row r="245" spans="1:7">
      <c r="A245" s="50"/>
      <c r="B245" s="51"/>
      <c r="C245" s="96"/>
      <c r="D245" s="32"/>
      <c r="E245" s="33" t="s">
        <v>112</v>
      </c>
      <c r="F245" s="57" t="s">
        <v>113</v>
      </c>
      <c r="G245" s="58">
        <v>34500000</v>
      </c>
    </row>
    <row r="246" spans="1:7">
      <c r="A246" s="50"/>
      <c r="B246" s="51"/>
      <c r="C246" s="96"/>
      <c r="D246" s="32"/>
      <c r="E246" s="33" t="s">
        <v>206</v>
      </c>
      <c r="F246" s="57" t="s">
        <v>345</v>
      </c>
      <c r="G246" s="58">
        <v>10000000</v>
      </c>
    </row>
    <row r="247" spans="1:7" ht="25.5">
      <c r="A247" s="50"/>
      <c r="B247" s="51"/>
      <c r="C247" s="96"/>
      <c r="D247" s="32"/>
      <c r="E247" s="33" t="s">
        <v>223</v>
      </c>
      <c r="F247" s="57" t="s">
        <v>346</v>
      </c>
      <c r="G247" s="58">
        <v>700000</v>
      </c>
    </row>
    <row r="248" spans="1:7">
      <c r="A248" s="50"/>
      <c r="B248" s="51"/>
      <c r="C248" s="96"/>
      <c r="D248" s="32"/>
      <c r="E248" s="33" t="s">
        <v>347</v>
      </c>
      <c r="F248" s="57" t="s">
        <v>348</v>
      </c>
      <c r="G248" s="58">
        <v>4500000</v>
      </c>
    </row>
    <row r="249" spans="1:7">
      <c r="A249" s="50"/>
      <c r="B249" s="51"/>
      <c r="C249" s="96"/>
      <c r="D249" s="32"/>
      <c r="E249" s="33" t="s">
        <v>37</v>
      </c>
      <c r="F249" s="57" t="s">
        <v>349</v>
      </c>
      <c r="G249" s="58">
        <v>12000000</v>
      </c>
    </row>
    <row r="250" spans="1:7">
      <c r="A250" s="50"/>
      <c r="B250" s="51"/>
      <c r="C250" s="96"/>
      <c r="D250" s="32"/>
      <c r="E250" s="33"/>
      <c r="F250" s="57"/>
      <c r="G250" s="58"/>
    </row>
    <row r="251" spans="1:7">
      <c r="A251" s="50" t="s">
        <v>218</v>
      </c>
      <c r="B251" s="51" t="s">
        <v>43</v>
      </c>
      <c r="C251" s="95" t="s">
        <v>43</v>
      </c>
      <c r="D251" s="51" t="s">
        <v>207</v>
      </c>
      <c r="E251" s="63" t="s">
        <v>47</v>
      </c>
      <c r="F251" s="42" t="s">
        <v>213</v>
      </c>
      <c r="G251" s="35">
        <f>SUM(G252:G259)</f>
        <v>2037450000</v>
      </c>
    </row>
    <row r="252" spans="1:7">
      <c r="A252" s="31"/>
      <c r="B252" s="32"/>
      <c r="C252" s="32"/>
      <c r="D252" s="32"/>
      <c r="E252" s="33" t="s">
        <v>335</v>
      </c>
      <c r="F252" s="57" t="s">
        <v>352</v>
      </c>
      <c r="G252" s="58">
        <v>1872000000</v>
      </c>
    </row>
    <row r="253" spans="1:7">
      <c r="A253" s="31"/>
      <c r="B253" s="32"/>
      <c r="C253" s="32"/>
      <c r="D253" s="32"/>
      <c r="E253" s="33" t="s">
        <v>108</v>
      </c>
      <c r="F253" s="57" t="s">
        <v>214</v>
      </c>
      <c r="G253" s="58">
        <v>2250000</v>
      </c>
    </row>
    <row r="254" spans="1:7" ht="25.5">
      <c r="A254" s="31"/>
      <c r="B254" s="32"/>
      <c r="C254" s="32"/>
      <c r="D254" s="32"/>
      <c r="E254" s="33" t="s">
        <v>350</v>
      </c>
      <c r="F254" s="57" t="s">
        <v>351</v>
      </c>
      <c r="G254" s="58">
        <v>12000000</v>
      </c>
    </row>
    <row r="255" spans="1:7">
      <c r="A255" s="31"/>
      <c r="B255" s="32"/>
      <c r="C255" s="32"/>
      <c r="D255" s="32"/>
      <c r="E255" s="33" t="s">
        <v>137</v>
      </c>
      <c r="F255" s="57" t="s">
        <v>138</v>
      </c>
      <c r="G255" s="58">
        <v>48000000</v>
      </c>
    </row>
    <row r="256" spans="1:7">
      <c r="A256" s="31"/>
      <c r="B256" s="32"/>
      <c r="C256" s="32"/>
      <c r="D256" s="32"/>
      <c r="E256" s="33" t="s">
        <v>215</v>
      </c>
      <c r="F256" s="57" t="s">
        <v>353</v>
      </c>
      <c r="G256" s="58">
        <v>48000000</v>
      </c>
    </row>
    <row r="257" spans="1:7">
      <c r="A257" s="31"/>
      <c r="B257" s="32"/>
      <c r="C257" s="32"/>
      <c r="D257" s="32"/>
      <c r="E257" s="33" t="s">
        <v>216</v>
      </c>
      <c r="F257" s="57" t="s">
        <v>217</v>
      </c>
      <c r="G257" s="58">
        <v>36000000</v>
      </c>
    </row>
    <row r="258" spans="1:7" ht="25.5">
      <c r="A258" s="31"/>
      <c r="B258" s="32"/>
      <c r="C258" s="32"/>
      <c r="D258" s="32"/>
      <c r="E258" s="33" t="s">
        <v>160</v>
      </c>
      <c r="F258" s="57" t="s">
        <v>161</v>
      </c>
      <c r="G258" s="58">
        <v>4800000</v>
      </c>
    </row>
    <row r="259" spans="1:7" ht="25.5">
      <c r="A259" s="31"/>
      <c r="B259" s="32"/>
      <c r="C259" s="32"/>
      <c r="D259" s="32"/>
      <c r="E259" s="33" t="s">
        <v>145</v>
      </c>
      <c r="F259" s="57" t="s">
        <v>354</v>
      </c>
      <c r="G259" s="58">
        <v>14400000</v>
      </c>
    </row>
    <row r="260" spans="1:7">
      <c r="A260" s="31"/>
      <c r="B260" s="32"/>
      <c r="C260" s="32"/>
      <c r="D260" s="32"/>
      <c r="E260" s="33"/>
      <c r="F260" s="57"/>
      <c r="G260" s="58"/>
    </row>
    <row r="261" spans="1:7">
      <c r="A261" s="31" t="s">
        <v>218</v>
      </c>
      <c r="B261" s="32" t="s">
        <v>43</v>
      </c>
      <c r="C261" s="32" t="s">
        <v>43</v>
      </c>
      <c r="D261" s="32"/>
      <c r="E261" s="100"/>
      <c r="F261" s="35" t="s">
        <v>219</v>
      </c>
      <c r="G261" s="58">
        <f>G262+G278+G303+G309+G326+G344</f>
        <v>10144165416</v>
      </c>
    </row>
    <row r="262" spans="1:7" ht="38.25">
      <c r="A262" s="50" t="s">
        <v>218</v>
      </c>
      <c r="B262" s="51" t="s">
        <v>43</v>
      </c>
      <c r="C262" s="51" t="s">
        <v>43</v>
      </c>
      <c r="D262" s="51" t="s">
        <v>28</v>
      </c>
      <c r="E262" s="101"/>
      <c r="F262" s="42" t="s">
        <v>220</v>
      </c>
      <c r="G262" s="35">
        <f>G263+G268</f>
        <v>1943101050</v>
      </c>
    </row>
    <row r="263" spans="1:7">
      <c r="A263" s="50" t="s">
        <v>218</v>
      </c>
      <c r="B263" s="51" t="s">
        <v>43</v>
      </c>
      <c r="C263" s="51" t="s">
        <v>43</v>
      </c>
      <c r="D263" s="51" t="s">
        <v>28</v>
      </c>
      <c r="E263" s="102" t="s">
        <v>43</v>
      </c>
      <c r="F263" s="35" t="s">
        <v>221</v>
      </c>
      <c r="G263" s="35">
        <f>SUM(G264:G266)</f>
        <v>21892200</v>
      </c>
    </row>
    <row r="264" spans="1:7" ht="25.5">
      <c r="A264" s="400" t="s">
        <v>31</v>
      </c>
      <c r="B264" s="401"/>
      <c r="C264" s="401"/>
      <c r="D264" s="401"/>
      <c r="E264" s="402"/>
      <c r="F264" s="57" t="s">
        <v>32</v>
      </c>
      <c r="G264" s="58">
        <v>9360000</v>
      </c>
    </row>
    <row r="265" spans="1:7" ht="25.5">
      <c r="A265" s="403" t="s">
        <v>33</v>
      </c>
      <c r="B265" s="404"/>
      <c r="C265" s="404"/>
      <c r="D265" s="404"/>
      <c r="E265" s="405"/>
      <c r="F265" s="57" t="s">
        <v>34</v>
      </c>
      <c r="G265" s="58">
        <v>6172200</v>
      </c>
    </row>
    <row r="266" spans="1:7">
      <c r="A266" s="400" t="s">
        <v>35</v>
      </c>
      <c r="B266" s="401"/>
      <c r="C266" s="401"/>
      <c r="D266" s="401"/>
      <c r="E266" s="402"/>
      <c r="F266" s="57" t="s">
        <v>36</v>
      </c>
      <c r="G266" s="58">
        <v>6360000</v>
      </c>
    </row>
    <row r="267" spans="1:7">
      <c r="A267" s="61"/>
      <c r="B267" s="62"/>
      <c r="C267" s="62"/>
      <c r="D267" s="62"/>
      <c r="E267" s="33"/>
      <c r="F267" s="57"/>
      <c r="G267" s="58"/>
    </row>
    <row r="268" spans="1:7">
      <c r="A268" s="50" t="s">
        <v>218</v>
      </c>
      <c r="B268" s="51" t="s">
        <v>43</v>
      </c>
      <c r="C268" s="51" t="s">
        <v>43</v>
      </c>
      <c r="D268" s="51" t="s">
        <v>28</v>
      </c>
      <c r="E268" s="101" t="s">
        <v>45</v>
      </c>
      <c r="F268" s="35" t="s">
        <v>222</v>
      </c>
      <c r="G268" s="35">
        <f>SUM(G269:G276)</f>
        <v>1921208850</v>
      </c>
    </row>
    <row r="269" spans="1:7">
      <c r="A269" s="50"/>
      <c r="B269" s="51"/>
      <c r="C269" s="51"/>
      <c r="D269" s="51"/>
      <c r="E269" s="33" t="s">
        <v>355</v>
      </c>
      <c r="F269" s="58" t="s">
        <v>356</v>
      </c>
      <c r="G269" s="58">
        <v>4725000</v>
      </c>
    </row>
    <row r="270" spans="1:7">
      <c r="A270" s="31"/>
      <c r="B270" s="32"/>
      <c r="C270" s="32"/>
      <c r="D270" s="62"/>
      <c r="E270" s="33" t="s">
        <v>31</v>
      </c>
      <c r="F270" s="58" t="s">
        <v>32</v>
      </c>
      <c r="G270" s="58">
        <v>332842500</v>
      </c>
    </row>
    <row r="271" spans="1:7">
      <c r="A271" s="31"/>
      <c r="B271" s="32"/>
      <c r="C271" s="32"/>
      <c r="D271" s="62"/>
      <c r="E271" s="33" t="s">
        <v>33</v>
      </c>
      <c r="F271" s="58" t="s">
        <v>212</v>
      </c>
      <c r="G271" s="58">
        <v>379299600</v>
      </c>
    </row>
    <row r="272" spans="1:7">
      <c r="A272" s="31"/>
      <c r="B272" s="32"/>
      <c r="C272" s="32"/>
      <c r="D272" s="62"/>
      <c r="E272" s="33" t="s">
        <v>35</v>
      </c>
      <c r="F272" s="58" t="s">
        <v>210</v>
      </c>
      <c r="G272" s="58">
        <v>2226000</v>
      </c>
    </row>
    <row r="273" spans="1:7" ht="25.5">
      <c r="A273" s="31"/>
      <c r="B273" s="32"/>
      <c r="C273" s="32"/>
      <c r="D273" s="62"/>
      <c r="E273" s="33" t="s">
        <v>223</v>
      </c>
      <c r="F273" s="57" t="s">
        <v>224</v>
      </c>
      <c r="G273" s="58">
        <v>282150000</v>
      </c>
    </row>
    <row r="274" spans="1:7">
      <c r="A274" s="31"/>
      <c r="B274" s="32"/>
      <c r="C274" s="32"/>
      <c r="D274" s="62"/>
      <c r="E274" s="33" t="s">
        <v>225</v>
      </c>
      <c r="F274" s="58" t="s">
        <v>226</v>
      </c>
      <c r="G274" s="58">
        <v>225720000</v>
      </c>
    </row>
    <row r="275" spans="1:7">
      <c r="A275" s="31"/>
      <c r="B275" s="32"/>
      <c r="C275" s="32"/>
      <c r="D275" s="62"/>
      <c r="E275" s="33" t="s">
        <v>357</v>
      </c>
      <c r="F275" s="58" t="s">
        <v>358</v>
      </c>
      <c r="G275" s="58">
        <v>225720000</v>
      </c>
    </row>
    <row r="276" spans="1:7">
      <c r="A276" s="31"/>
      <c r="B276" s="32"/>
      <c r="C276" s="32"/>
      <c r="D276" s="62"/>
      <c r="E276" s="33" t="s">
        <v>227</v>
      </c>
      <c r="F276" s="58" t="s">
        <v>42</v>
      </c>
      <c r="G276" s="58">
        <v>468525750</v>
      </c>
    </row>
    <row r="277" spans="1:7">
      <c r="A277" s="31"/>
      <c r="B277" s="32"/>
      <c r="C277" s="32"/>
      <c r="D277" s="62"/>
      <c r="E277" s="33"/>
      <c r="F277" s="58"/>
      <c r="G277" s="58"/>
    </row>
    <row r="278" spans="1:7">
      <c r="A278" s="50" t="s">
        <v>218</v>
      </c>
      <c r="B278" s="51" t="s">
        <v>43</v>
      </c>
      <c r="C278" s="51" t="s">
        <v>43</v>
      </c>
      <c r="D278" s="51" t="s">
        <v>53</v>
      </c>
      <c r="E278" s="101"/>
      <c r="F278" s="35" t="s">
        <v>228</v>
      </c>
      <c r="G278" s="35">
        <f>G279+G284+G289+G294+G299</f>
        <v>34860880</v>
      </c>
    </row>
    <row r="279" spans="1:7">
      <c r="A279" s="50" t="s">
        <v>218</v>
      </c>
      <c r="B279" s="51" t="s">
        <v>43</v>
      </c>
      <c r="C279" s="51" t="s">
        <v>43</v>
      </c>
      <c r="D279" s="51" t="s">
        <v>53</v>
      </c>
      <c r="E279" s="101" t="s">
        <v>26</v>
      </c>
      <c r="F279" s="35" t="s">
        <v>229</v>
      </c>
      <c r="G279" s="35">
        <f>SUM(G280:G282)</f>
        <v>8418520</v>
      </c>
    </row>
    <row r="280" spans="1:7">
      <c r="A280" s="31"/>
      <c r="B280" s="32"/>
      <c r="C280" s="32"/>
      <c r="D280" s="32"/>
      <c r="E280" s="33" t="s">
        <v>31</v>
      </c>
      <c r="F280" s="58" t="s">
        <v>32</v>
      </c>
      <c r="G280" s="58">
        <v>3598400</v>
      </c>
    </row>
    <row r="281" spans="1:7">
      <c r="A281" s="31"/>
      <c r="B281" s="32"/>
      <c r="C281" s="32"/>
      <c r="D281" s="32"/>
      <c r="E281" s="33" t="s">
        <v>33</v>
      </c>
      <c r="F281" s="58" t="s">
        <v>212</v>
      </c>
      <c r="G281" s="58">
        <v>1481120</v>
      </c>
    </row>
    <row r="282" spans="1:7">
      <c r="A282" s="31"/>
      <c r="B282" s="32"/>
      <c r="C282" s="32"/>
      <c r="D282" s="32"/>
      <c r="E282" s="33" t="s">
        <v>35</v>
      </c>
      <c r="F282" s="58" t="s">
        <v>210</v>
      </c>
      <c r="G282" s="58">
        <v>3339000</v>
      </c>
    </row>
    <row r="283" spans="1:7">
      <c r="A283" s="31"/>
      <c r="B283" s="32"/>
      <c r="C283" s="32"/>
      <c r="D283" s="32"/>
      <c r="E283" s="100"/>
      <c r="F283" s="58"/>
      <c r="G283" s="35"/>
    </row>
    <row r="284" spans="1:7">
      <c r="A284" s="50" t="s">
        <v>218</v>
      </c>
      <c r="B284" s="51" t="s">
        <v>43</v>
      </c>
      <c r="C284" s="51" t="s">
        <v>43</v>
      </c>
      <c r="D284" s="51" t="s">
        <v>53</v>
      </c>
      <c r="E284" s="102" t="s">
        <v>43</v>
      </c>
      <c r="F284" s="35" t="s">
        <v>230</v>
      </c>
      <c r="G284" s="35">
        <f>SUM(G285:G287)</f>
        <v>8418520</v>
      </c>
    </row>
    <row r="285" spans="1:7">
      <c r="A285" s="31"/>
      <c r="B285" s="32"/>
      <c r="C285" s="32"/>
      <c r="D285" s="32"/>
      <c r="E285" s="33" t="s">
        <v>31</v>
      </c>
      <c r="F285" s="58" t="s">
        <v>32</v>
      </c>
      <c r="G285" s="58">
        <v>3598400</v>
      </c>
    </row>
    <row r="286" spans="1:7">
      <c r="A286" s="31"/>
      <c r="B286" s="32"/>
      <c r="C286" s="32"/>
      <c r="D286" s="32"/>
      <c r="E286" s="33" t="s">
        <v>33</v>
      </c>
      <c r="F286" s="58" t="s">
        <v>212</v>
      </c>
      <c r="G286" s="58">
        <v>1481120</v>
      </c>
    </row>
    <row r="287" spans="1:7">
      <c r="A287" s="31"/>
      <c r="B287" s="32"/>
      <c r="C287" s="32"/>
      <c r="D287" s="32"/>
      <c r="E287" s="33" t="s">
        <v>35</v>
      </c>
      <c r="F287" s="58" t="s">
        <v>210</v>
      </c>
      <c r="G287" s="58">
        <v>3339000</v>
      </c>
    </row>
    <row r="288" spans="1:7">
      <c r="A288" s="31"/>
      <c r="B288" s="32"/>
      <c r="C288" s="32"/>
      <c r="D288" s="32"/>
      <c r="E288" s="103"/>
      <c r="F288" s="58"/>
      <c r="G288" s="58"/>
    </row>
    <row r="289" spans="1:7">
      <c r="A289" s="50" t="s">
        <v>218</v>
      </c>
      <c r="B289" s="51" t="s">
        <v>43</v>
      </c>
      <c r="C289" s="51" t="s">
        <v>43</v>
      </c>
      <c r="D289" s="51" t="s">
        <v>53</v>
      </c>
      <c r="E289" s="101" t="s">
        <v>45</v>
      </c>
      <c r="F289" s="35" t="s">
        <v>231</v>
      </c>
      <c r="G289" s="35">
        <f>SUM(G290:G292)</f>
        <v>8418520</v>
      </c>
    </row>
    <row r="290" spans="1:7">
      <c r="A290" s="31"/>
      <c r="B290" s="32"/>
      <c r="C290" s="32"/>
      <c r="D290" s="32"/>
      <c r="E290" s="33" t="s">
        <v>31</v>
      </c>
      <c r="F290" s="58" t="s">
        <v>32</v>
      </c>
      <c r="G290" s="58">
        <v>3598400</v>
      </c>
    </row>
    <row r="291" spans="1:7">
      <c r="A291" s="31"/>
      <c r="B291" s="32"/>
      <c r="C291" s="32"/>
      <c r="D291" s="32"/>
      <c r="E291" s="33" t="s">
        <v>33</v>
      </c>
      <c r="F291" s="58" t="s">
        <v>212</v>
      </c>
      <c r="G291" s="58">
        <v>1481120</v>
      </c>
    </row>
    <row r="292" spans="1:7">
      <c r="A292" s="31"/>
      <c r="B292" s="32"/>
      <c r="C292" s="32"/>
      <c r="D292" s="32"/>
      <c r="E292" s="33" t="s">
        <v>35</v>
      </c>
      <c r="F292" s="58" t="s">
        <v>210</v>
      </c>
      <c r="G292" s="58">
        <v>3339000</v>
      </c>
    </row>
    <row r="293" spans="1:7">
      <c r="A293" s="31"/>
      <c r="B293" s="32"/>
      <c r="C293" s="32"/>
      <c r="D293" s="32"/>
      <c r="E293" s="100"/>
      <c r="F293" s="58"/>
      <c r="G293" s="58"/>
    </row>
    <row r="294" spans="1:7">
      <c r="A294" s="50" t="s">
        <v>218</v>
      </c>
      <c r="B294" s="51" t="s">
        <v>43</v>
      </c>
      <c r="C294" s="51" t="s">
        <v>43</v>
      </c>
      <c r="D294" s="51" t="s">
        <v>53</v>
      </c>
      <c r="E294" s="102" t="s">
        <v>47</v>
      </c>
      <c r="F294" s="35" t="s">
        <v>232</v>
      </c>
      <c r="G294" s="35">
        <f>SUM(G295:G297)</f>
        <v>8418520</v>
      </c>
    </row>
    <row r="295" spans="1:7">
      <c r="A295" s="31"/>
      <c r="B295" s="32"/>
      <c r="C295" s="32"/>
      <c r="D295" s="32"/>
      <c r="E295" s="33" t="s">
        <v>31</v>
      </c>
      <c r="F295" s="58" t="s">
        <v>32</v>
      </c>
      <c r="G295" s="58">
        <v>3598400</v>
      </c>
    </row>
    <row r="296" spans="1:7">
      <c r="A296" s="31"/>
      <c r="B296" s="32"/>
      <c r="C296" s="32"/>
      <c r="D296" s="32"/>
      <c r="E296" s="33" t="s">
        <v>33</v>
      </c>
      <c r="F296" s="58" t="s">
        <v>212</v>
      </c>
      <c r="G296" s="58">
        <v>1481120</v>
      </c>
    </row>
    <row r="297" spans="1:7">
      <c r="A297" s="31"/>
      <c r="B297" s="32"/>
      <c r="C297" s="32"/>
      <c r="D297" s="32"/>
      <c r="E297" s="33" t="s">
        <v>35</v>
      </c>
      <c r="F297" s="58" t="s">
        <v>210</v>
      </c>
      <c r="G297" s="58">
        <v>3339000</v>
      </c>
    </row>
    <row r="298" spans="1:7">
      <c r="A298" s="31"/>
      <c r="B298" s="32"/>
      <c r="C298" s="32"/>
      <c r="D298" s="32"/>
      <c r="E298" s="103"/>
      <c r="F298" s="58"/>
      <c r="G298" s="58"/>
    </row>
    <row r="299" spans="1:7">
      <c r="A299" s="50" t="s">
        <v>218</v>
      </c>
      <c r="B299" s="51" t="s">
        <v>43</v>
      </c>
      <c r="C299" s="51" t="s">
        <v>43</v>
      </c>
      <c r="D299" s="51" t="s">
        <v>53</v>
      </c>
      <c r="E299" s="102" t="s">
        <v>51</v>
      </c>
      <c r="F299" s="35" t="s">
        <v>233</v>
      </c>
      <c r="G299" s="35">
        <f>SUM(G300:G301)</f>
        <v>1186800</v>
      </c>
    </row>
    <row r="300" spans="1:7">
      <c r="A300" s="31"/>
      <c r="B300" s="32"/>
      <c r="C300" s="32"/>
      <c r="D300" s="32"/>
      <c r="E300" s="33" t="s">
        <v>31</v>
      </c>
      <c r="F300" s="58" t="s">
        <v>32</v>
      </c>
      <c r="G300" s="58">
        <v>706800</v>
      </c>
    </row>
    <row r="301" spans="1:7">
      <c r="A301" s="31"/>
      <c r="B301" s="32"/>
      <c r="C301" s="32"/>
      <c r="D301" s="32"/>
      <c r="E301" s="33" t="s">
        <v>33</v>
      </c>
      <c r="F301" s="58" t="s">
        <v>212</v>
      </c>
      <c r="G301" s="58">
        <v>480000</v>
      </c>
    </row>
    <row r="302" spans="1:7">
      <c r="A302" s="31"/>
      <c r="B302" s="32"/>
      <c r="C302" s="32"/>
      <c r="D302" s="32"/>
      <c r="E302" s="103"/>
      <c r="F302" s="58"/>
      <c r="G302" s="58"/>
    </row>
    <row r="303" spans="1:7">
      <c r="A303" s="50" t="s">
        <v>218</v>
      </c>
      <c r="B303" s="51" t="s">
        <v>43</v>
      </c>
      <c r="C303" s="51" t="s">
        <v>43</v>
      </c>
      <c r="D303" s="51" t="s">
        <v>84</v>
      </c>
      <c r="E303" s="101"/>
      <c r="F303" s="35" t="s">
        <v>234</v>
      </c>
      <c r="G303" s="35">
        <f>G304</f>
        <v>3117600</v>
      </c>
    </row>
    <row r="304" spans="1:7" ht="25.5">
      <c r="A304" s="50" t="s">
        <v>218</v>
      </c>
      <c r="B304" s="51" t="s">
        <v>43</v>
      </c>
      <c r="C304" s="51" t="s">
        <v>43</v>
      </c>
      <c r="D304" s="51" t="s">
        <v>84</v>
      </c>
      <c r="E304" s="101" t="s">
        <v>118</v>
      </c>
      <c r="F304" s="42" t="s">
        <v>235</v>
      </c>
      <c r="G304" s="35">
        <f>SUM(G305:G307)</f>
        <v>3117600</v>
      </c>
    </row>
    <row r="305" spans="1:7">
      <c r="A305" s="31"/>
      <c r="B305" s="32"/>
      <c r="C305" s="32"/>
      <c r="D305" s="32"/>
      <c r="E305" s="33" t="s">
        <v>31</v>
      </c>
      <c r="F305" s="58" t="s">
        <v>32</v>
      </c>
      <c r="G305" s="58">
        <v>336000</v>
      </c>
    </row>
    <row r="306" spans="1:7">
      <c r="A306" s="31"/>
      <c r="B306" s="32"/>
      <c r="C306" s="32"/>
      <c r="D306" s="32"/>
      <c r="E306" s="33" t="s">
        <v>33</v>
      </c>
      <c r="F306" s="58" t="s">
        <v>212</v>
      </c>
      <c r="G306" s="58">
        <v>237600</v>
      </c>
    </row>
    <row r="307" spans="1:7">
      <c r="A307" s="31"/>
      <c r="B307" s="32"/>
      <c r="C307" s="32"/>
      <c r="D307" s="32"/>
      <c r="E307" s="33" t="s">
        <v>35</v>
      </c>
      <c r="F307" s="58" t="s">
        <v>210</v>
      </c>
      <c r="G307" s="58">
        <v>2544000</v>
      </c>
    </row>
    <row r="308" spans="1:7">
      <c r="A308" s="31"/>
      <c r="B308" s="32"/>
      <c r="C308" s="32"/>
      <c r="D308" s="32"/>
      <c r="E308" s="100"/>
      <c r="F308" s="58"/>
      <c r="G308" s="58"/>
    </row>
    <row r="309" spans="1:7">
      <c r="A309" s="50" t="s">
        <v>218</v>
      </c>
      <c r="B309" s="51" t="s">
        <v>43</v>
      </c>
      <c r="C309" s="51" t="s">
        <v>43</v>
      </c>
      <c r="D309" s="51" t="s">
        <v>236</v>
      </c>
      <c r="E309" s="101"/>
      <c r="F309" s="35" t="s">
        <v>237</v>
      </c>
      <c r="G309" s="35">
        <f>G310+G314+G320+G323</f>
        <v>1545084836</v>
      </c>
    </row>
    <row r="310" spans="1:7">
      <c r="A310" s="50" t="s">
        <v>218</v>
      </c>
      <c r="B310" s="51" t="s">
        <v>43</v>
      </c>
      <c r="C310" s="51" t="s">
        <v>43</v>
      </c>
      <c r="D310" s="51" t="s">
        <v>236</v>
      </c>
      <c r="E310" s="101" t="s">
        <v>43</v>
      </c>
      <c r="F310" s="35" t="s">
        <v>238</v>
      </c>
      <c r="G310" s="35">
        <f>SUM(G311:G312)</f>
        <v>658800076</v>
      </c>
    </row>
    <row r="311" spans="1:7">
      <c r="A311" s="31"/>
      <c r="B311" s="32"/>
      <c r="C311" s="32"/>
      <c r="D311" s="32"/>
      <c r="E311" s="33" t="s">
        <v>99</v>
      </c>
      <c r="F311" s="58" t="s">
        <v>100</v>
      </c>
      <c r="G311" s="58">
        <v>360000000</v>
      </c>
    </row>
    <row r="312" spans="1:7">
      <c r="A312" s="31"/>
      <c r="B312" s="32"/>
      <c r="C312" s="32"/>
      <c r="D312" s="32"/>
      <c r="E312" s="33" t="s">
        <v>39</v>
      </c>
      <c r="F312" s="58" t="s">
        <v>239</v>
      </c>
      <c r="G312" s="58">
        <v>298800076</v>
      </c>
    </row>
    <row r="313" spans="1:7">
      <c r="A313" s="31"/>
      <c r="B313" s="32"/>
      <c r="C313" s="32"/>
      <c r="D313" s="32"/>
      <c r="E313" s="100"/>
      <c r="F313" s="58"/>
      <c r="G313" s="58"/>
    </row>
    <row r="314" spans="1:7">
      <c r="A314" s="50" t="s">
        <v>218</v>
      </c>
      <c r="B314" s="51" t="s">
        <v>43</v>
      </c>
      <c r="C314" s="51" t="s">
        <v>43</v>
      </c>
      <c r="D314" s="51" t="s">
        <v>236</v>
      </c>
      <c r="E314" s="101" t="s">
        <v>45</v>
      </c>
      <c r="F314" s="35" t="s">
        <v>240</v>
      </c>
      <c r="G314" s="35">
        <f>SUM(G315:G318)</f>
        <v>496284760</v>
      </c>
    </row>
    <row r="315" spans="1:7">
      <c r="A315" s="31"/>
      <c r="B315" s="32"/>
      <c r="C315" s="32"/>
      <c r="D315" s="32"/>
      <c r="E315" s="33" t="s">
        <v>31</v>
      </c>
      <c r="F315" s="58" t="s">
        <v>32</v>
      </c>
      <c r="G315" s="58">
        <v>993200</v>
      </c>
    </row>
    <row r="316" spans="1:7">
      <c r="A316" s="31"/>
      <c r="B316" s="32"/>
      <c r="C316" s="32"/>
      <c r="D316" s="32"/>
      <c r="E316" s="33" t="s">
        <v>33</v>
      </c>
      <c r="F316" s="58" t="s">
        <v>212</v>
      </c>
      <c r="G316" s="58">
        <v>619560</v>
      </c>
    </row>
    <row r="317" spans="1:7">
      <c r="A317" s="31"/>
      <c r="B317" s="32"/>
      <c r="C317" s="32"/>
      <c r="D317" s="32"/>
      <c r="E317" s="33" t="s">
        <v>359</v>
      </c>
      <c r="F317" s="58" t="s">
        <v>360</v>
      </c>
      <c r="G317" s="58">
        <v>1272000</v>
      </c>
    </row>
    <row r="318" spans="1:7">
      <c r="A318" s="31"/>
      <c r="B318" s="32"/>
      <c r="C318" s="32"/>
      <c r="D318" s="32"/>
      <c r="E318" s="33" t="s">
        <v>241</v>
      </c>
      <c r="F318" s="58" t="s">
        <v>242</v>
      </c>
      <c r="G318" s="58">
        <v>493400000</v>
      </c>
    </row>
    <row r="319" spans="1:7">
      <c r="A319" s="31"/>
      <c r="B319" s="32"/>
      <c r="C319" s="32"/>
      <c r="D319" s="32"/>
      <c r="E319" s="100"/>
      <c r="F319" s="58"/>
      <c r="G319" s="58"/>
    </row>
    <row r="320" spans="1:7">
      <c r="A320" s="50" t="s">
        <v>218</v>
      </c>
      <c r="B320" s="51" t="s">
        <v>43</v>
      </c>
      <c r="C320" s="51" t="s">
        <v>43</v>
      </c>
      <c r="D320" s="51" t="s">
        <v>236</v>
      </c>
      <c r="E320" s="101" t="s">
        <v>47</v>
      </c>
      <c r="F320" s="35" t="s">
        <v>243</v>
      </c>
      <c r="G320" s="35">
        <f>G321</f>
        <v>246000000</v>
      </c>
    </row>
    <row r="321" spans="1:7">
      <c r="A321" s="31"/>
      <c r="B321" s="32"/>
      <c r="C321" s="32"/>
      <c r="D321" s="32"/>
      <c r="E321" s="33" t="s">
        <v>244</v>
      </c>
      <c r="F321" s="58" t="s">
        <v>245</v>
      </c>
      <c r="G321" s="58">
        <v>246000000</v>
      </c>
    </row>
    <row r="322" spans="1:7">
      <c r="A322" s="31"/>
      <c r="B322" s="32"/>
      <c r="C322" s="32"/>
      <c r="D322" s="32"/>
      <c r="E322" s="100"/>
      <c r="F322" s="58"/>
      <c r="G322" s="58"/>
    </row>
    <row r="323" spans="1:7">
      <c r="A323" s="50" t="s">
        <v>218</v>
      </c>
      <c r="B323" s="51" t="s">
        <v>43</v>
      </c>
      <c r="C323" s="51" t="s">
        <v>43</v>
      </c>
      <c r="D323" s="51" t="s">
        <v>236</v>
      </c>
      <c r="E323" s="101" t="s">
        <v>49</v>
      </c>
      <c r="F323" s="35" t="s">
        <v>246</v>
      </c>
      <c r="G323" s="35">
        <f>G324</f>
        <v>144000000</v>
      </c>
    </row>
    <row r="324" spans="1:7">
      <c r="A324" s="31"/>
      <c r="B324" s="32"/>
      <c r="C324" s="32"/>
      <c r="D324" s="32"/>
      <c r="E324" s="33" t="s">
        <v>244</v>
      </c>
      <c r="F324" s="58" t="s">
        <v>245</v>
      </c>
      <c r="G324" s="58">
        <v>144000000</v>
      </c>
    </row>
    <row r="325" spans="1:7">
      <c r="A325" s="31"/>
      <c r="B325" s="32"/>
      <c r="C325" s="32"/>
      <c r="D325" s="32"/>
      <c r="E325" s="100"/>
      <c r="F325" s="58"/>
      <c r="G325" s="58"/>
    </row>
    <row r="326" spans="1:7" ht="38.25">
      <c r="A326" s="50" t="s">
        <v>218</v>
      </c>
      <c r="B326" s="51" t="s">
        <v>43</v>
      </c>
      <c r="C326" s="51" t="s">
        <v>43</v>
      </c>
      <c r="D326" s="51" t="s">
        <v>92</v>
      </c>
      <c r="E326" s="101"/>
      <c r="F326" s="42" t="s">
        <v>248</v>
      </c>
      <c r="G326" s="35">
        <f>G327+G332+G336</f>
        <v>3997863800</v>
      </c>
    </row>
    <row r="327" spans="1:7">
      <c r="A327" s="50" t="s">
        <v>218</v>
      </c>
      <c r="B327" s="51" t="s">
        <v>43</v>
      </c>
      <c r="C327" s="51" t="s">
        <v>43</v>
      </c>
      <c r="D327" s="51" t="s">
        <v>92</v>
      </c>
      <c r="E327" s="101" t="s">
        <v>26</v>
      </c>
      <c r="F327" s="35" t="s">
        <v>249</v>
      </c>
      <c r="G327" s="35">
        <f>SUM(G328:G330)</f>
        <v>319310750</v>
      </c>
    </row>
    <row r="328" spans="1:7">
      <c r="A328" s="50"/>
      <c r="B328" s="51"/>
      <c r="C328" s="51"/>
      <c r="D328" s="51"/>
      <c r="E328" s="33" t="s">
        <v>31</v>
      </c>
      <c r="F328" s="58" t="s">
        <v>32</v>
      </c>
      <c r="G328" s="58">
        <v>3536000</v>
      </c>
    </row>
    <row r="329" spans="1:7">
      <c r="A329" s="50"/>
      <c r="B329" s="51"/>
      <c r="C329" s="51"/>
      <c r="D329" s="51"/>
      <c r="E329" s="33" t="s">
        <v>33</v>
      </c>
      <c r="F329" s="58" t="s">
        <v>212</v>
      </c>
      <c r="G329" s="58">
        <v>720000</v>
      </c>
    </row>
    <row r="330" spans="1:7">
      <c r="A330" s="31"/>
      <c r="B330" s="32"/>
      <c r="C330" s="32"/>
      <c r="D330" s="32"/>
      <c r="E330" s="33" t="s">
        <v>41</v>
      </c>
      <c r="F330" s="58" t="s">
        <v>42</v>
      </c>
      <c r="G330" s="58">
        <v>315054750</v>
      </c>
    </row>
    <row r="331" spans="1:7">
      <c r="A331" s="31"/>
      <c r="B331" s="32"/>
      <c r="C331" s="32"/>
      <c r="D331" s="32"/>
      <c r="E331" s="100"/>
      <c r="F331" s="58"/>
      <c r="G331" s="58"/>
    </row>
    <row r="332" spans="1:7">
      <c r="A332" s="50" t="s">
        <v>218</v>
      </c>
      <c r="B332" s="51" t="s">
        <v>43</v>
      </c>
      <c r="C332" s="51" t="s">
        <v>43</v>
      </c>
      <c r="D332" s="51" t="s">
        <v>92</v>
      </c>
      <c r="E332" s="101" t="s">
        <v>43</v>
      </c>
      <c r="F332" s="35" t="s">
        <v>250</v>
      </c>
      <c r="G332" s="35">
        <f>SUM(G333:G334)</f>
        <v>1186800</v>
      </c>
    </row>
    <row r="333" spans="1:7">
      <c r="A333" s="31"/>
      <c r="B333" s="32"/>
      <c r="C333" s="32"/>
      <c r="D333" s="32"/>
      <c r="E333" s="33" t="s">
        <v>31</v>
      </c>
      <c r="F333" s="58" t="s">
        <v>32</v>
      </c>
      <c r="G333" s="58">
        <v>706800</v>
      </c>
    </row>
    <row r="334" spans="1:7">
      <c r="A334" s="31"/>
      <c r="B334" s="32"/>
      <c r="C334" s="32"/>
      <c r="D334" s="32"/>
      <c r="E334" s="33" t="s">
        <v>33</v>
      </c>
      <c r="F334" s="58" t="s">
        <v>212</v>
      </c>
      <c r="G334" s="58">
        <v>480000</v>
      </c>
    </row>
    <row r="335" spans="1:7">
      <c r="A335" s="31"/>
      <c r="B335" s="32"/>
      <c r="C335" s="32"/>
      <c r="D335" s="32"/>
      <c r="E335" s="100"/>
      <c r="F335" s="58"/>
      <c r="G335" s="58"/>
    </row>
    <row r="336" spans="1:7">
      <c r="A336" s="50" t="s">
        <v>218</v>
      </c>
      <c r="B336" s="51" t="s">
        <v>43</v>
      </c>
      <c r="C336" s="51" t="s">
        <v>43</v>
      </c>
      <c r="D336" s="51" t="s">
        <v>92</v>
      </c>
      <c r="E336" s="101" t="s">
        <v>45</v>
      </c>
      <c r="F336" s="35" t="s">
        <v>251</v>
      </c>
      <c r="G336" s="35">
        <f>SUM(G337:G342)</f>
        <v>3677366250</v>
      </c>
    </row>
    <row r="337" spans="1:7">
      <c r="A337" s="31"/>
      <c r="B337" s="32"/>
      <c r="C337" s="32"/>
      <c r="D337" s="62"/>
      <c r="E337" s="33" t="s">
        <v>31</v>
      </c>
      <c r="F337" s="58" t="s">
        <v>32</v>
      </c>
      <c r="G337" s="58">
        <v>75150000</v>
      </c>
    </row>
    <row r="338" spans="1:7">
      <c r="A338" s="31"/>
      <c r="B338" s="32"/>
      <c r="C338" s="32"/>
      <c r="D338" s="62"/>
      <c r="E338" s="33" t="s">
        <v>33</v>
      </c>
      <c r="F338" s="58" t="s">
        <v>212</v>
      </c>
      <c r="G338" s="58">
        <v>47124000</v>
      </c>
    </row>
    <row r="339" spans="1:7">
      <c r="A339" s="31"/>
      <c r="B339" s="32"/>
      <c r="C339" s="32"/>
      <c r="D339" s="62"/>
      <c r="E339" s="33" t="s">
        <v>35</v>
      </c>
      <c r="F339" s="58" t="s">
        <v>210</v>
      </c>
      <c r="G339" s="58">
        <v>908844000</v>
      </c>
    </row>
    <row r="340" spans="1:7">
      <c r="A340" s="31"/>
      <c r="B340" s="32"/>
      <c r="C340" s="32"/>
      <c r="D340" s="62"/>
      <c r="E340" s="33" t="s">
        <v>225</v>
      </c>
      <c r="F340" s="58" t="s">
        <v>226</v>
      </c>
      <c r="G340" s="58">
        <v>432000000</v>
      </c>
    </row>
    <row r="341" spans="1:7">
      <c r="A341" s="31"/>
      <c r="B341" s="32"/>
      <c r="C341" s="32"/>
      <c r="D341" s="62"/>
      <c r="E341" s="33" t="s">
        <v>357</v>
      </c>
      <c r="F341" s="58" t="s">
        <v>361</v>
      </c>
      <c r="G341" s="58">
        <v>432000000</v>
      </c>
    </row>
    <row r="342" spans="1:7">
      <c r="A342" s="31"/>
      <c r="B342" s="32"/>
      <c r="C342" s="32"/>
      <c r="D342" s="62"/>
      <c r="E342" s="33" t="s">
        <v>227</v>
      </c>
      <c r="F342" s="58" t="s">
        <v>42</v>
      </c>
      <c r="G342" s="58">
        <v>1782248250</v>
      </c>
    </row>
    <row r="343" spans="1:7">
      <c r="A343" s="31"/>
      <c r="B343" s="32"/>
      <c r="C343" s="32"/>
      <c r="D343" s="32"/>
      <c r="E343" s="100"/>
      <c r="F343" s="58"/>
      <c r="G343" s="58"/>
    </row>
    <row r="344" spans="1:7">
      <c r="A344" s="50" t="s">
        <v>218</v>
      </c>
      <c r="B344" s="51" t="s">
        <v>43</v>
      </c>
      <c r="C344" s="51" t="s">
        <v>43</v>
      </c>
      <c r="D344" s="51" t="s">
        <v>131</v>
      </c>
      <c r="E344" s="101"/>
      <c r="F344" s="35" t="s">
        <v>254</v>
      </c>
      <c r="G344" s="35">
        <f>G345+G350</f>
        <v>2620137250</v>
      </c>
    </row>
    <row r="345" spans="1:7">
      <c r="A345" s="50" t="s">
        <v>218</v>
      </c>
      <c r="B345" s="51" t="s">
        <v>43</v>
      </c>
      <c r="C345" s="51" t="s">
        <v>43</v>
      </c>
      <c r="D345" s="51" t="s">
        <v>131</v>
      </c>
      <c r="E345" s="101" t="s">
        <v>26</v>
      </c>
      <c r="F345" s="35" t="s">
        <v>255</v>
      </c>
      <c r="G345" s="35">
        <f>SUM(G346:G348)</f>
        <v>2333301250</v>
      </c>
    </row>
    <row r="346" spans="1:7">
      <c r="A346" s="50"/>
      <c r="B346" s="51"/>
      <c r="C346" s="51"/>
      <c r="D346" s="51"/>
      <c r="E346" s="33" t="s">
        <v>31</v>
      </c>
      <c r="F346" s="58" t="s">
        <v>32</v>
      </c>
      <c r="G346" s="58">
        <v>5029200</v>
      </c>
    </row>
    <row r="347" spans="1:7">
      <c r="A347" s="50"/>
      <c r="B347" s="51"/>
      <c r="C347" s="51"/>
      <c r="D347" s="51"/>
      <c r="E347" s="33" t="s">
        <v>33</v>
      </c>
      <c r="F347" s="58" t="s">
        <v>212</v>
      </c>
      <c r="G347" s="58">
        <v>720000</v>
      </c>
    </row>
    <row r="348" spans="1:7">
      <c r="A348" s="31"/>
      <c r="B348" s="32"/>
      <c r="C348" s="32"/>
      <c r="D348" s="32"/>
      <c r="E348" s="33" t="s">
        <v>39</v>
      </c>
      <c r="F348" s="58" t="s">
        <v>40</v>
      </c>
      <c r="G348" s="58">
        <v>2327552050</v>
      </c>
    </row>
    <row r="349" spans="1:7">
      <c r="A349" s="31"/>
      <c r="B349" s="32"/>
      <c r="C349" s="32"/>
      <c r="D349" s="32"/>
      <c r="E349" s="100"/>
      <c r="F349" s="58"/>
      <c r="G349" s="58"/>
    </row>
    <row r="350" spans="1:7">
      <c r="A350" s="50" t="s">
        <v>218</v>
      </c>
      <c r="B350" s="51" t="s">
        <v>43</v>
      </c>
      <c r="C350" s="51" t="s">
        <v>43</v>
      </c>
      <c r="D350" s="51" t="s">
        <v>131</v>
      </c>
      <c r="E350" s="102" t="s">
        <v>47</v>
      </c>
      <c r="F350" s="35" t="s">
        <v>362</v>
      </c>
      <c r="G350" s="35">
        <f>SUM(G351:G351)</f>
        <v>286836000</v>
      </c>
    </row>
    <row r="351" spans="1:7">
      <c r="A351" s="31"/>
      <c r="B351" s="32"/>
      <c r="C351" s="32"/>
      <c r="D351" s="62"/>
      <c r="E351" s="33" t="s">
        <v>35</v>
      </c>
      <c r="F351" s="58" t="s">
        <v>210</v>
      </c>
      <c r="G351" s="58">
        <v>286836000</v>
      </c>
    </row>
  </sheetData>
  <mergeCells count="107">
    <mergeCell ref="A264:E264"/>
    <mergeCell ref="A265:E265"/>
    <mergeCell ref="A266:E266"/>
    <mergeCell ref="A178:E178"/>
    <mergeCell ref="A181:E181"/>
    <mergeCell ref="A182:E182"/>
    <mergeCell ref="A183:E183"/>
    <mergeCell ref="A184:E184"/>
    <mergeCell ref="A158:E158"/>
    <mergeCell ref="A165:E165"/>
    <mergeCell ref="A166:E166"/>
    <mergeCell ref="A167:E167"/>
    <mergeCell ref="A168:E168"/>
    <mergeCell ref="A133:E133"/>
    <mergeCell ref="A135:E135"/>
    <mergeCell ref="A138:E138"/>
    <mergeCell ref="A139:E139"/>
    <mergeCell ref="A157:E157"/>
    <mergeCell ref="A118:E118"/>
    <mergeCell ref="A119:E119"/>
    <mergeCell ref="A123:E123"/>
    <mergeCell ref="A124:E124"/>
    <mergeCell ref="A132:E132"/>
    <mergeCell ref="A107:E107"/>
    <mergeCell ref="A111:E111"/>
    <mergeCell ref="A112:E112"/>
    <mergeCell ref="A113:E113"/>
    <mergeCell ref="A117:E117"/>
    <mergeCell ref="A96:E96"/>
    <mergeCell ref="A97:E97"/>
    <mergeCell ref="A101:E101"/>
    <mergeCell ref="A105:E105"/>
    <mergeCell ref="A106:E106"/>
    <mergeCell ref="A89:E89"/>
    <mergeCell ref="A90:E90"/>
    <mergeCell ref="A91:E91"/>
    <mergeCell ref="A94:E94"/>
    <mergeCell ref="A95:E95"/>
    <mergeCell ref="A79:E79"/>
    <mergeCell ref="A80:E80"/>
    <mergeCell ref="A83:E83"/>
    <mergeCell ref="A84:E84"/>
    <mergeCell ref="A85:E85"/>
    <mergeCell ref="A56:E56"/>
    <mergeCell ref="A57:E57"/>
    <mergeCell ref="A75:E75"/>
    <mergeCell ref="A76:E76"/>
    <mergeCell ref="A77:E77"/>
    <mergeCell ref="A49:E49"/>
    <mergeCell ref="A50:E50"/>
    <mergeCell ref="A51:E51"/>
    <mergeCell ref="A54:E54"/>
    <mergeCell ref="A55:E55"/>
    <mergeCell ref="A42:E42"/>
    <mergeCell ref="A43:E43"/>
    <mergeCell ref="A44:E44"/>
    <mergeCell ref="A45:E45"/>
    <mergeCell ref="A48:E48"/>
    <mergeCell ref="A33:E33"/>
    <mergeCell ref="A36:E36"/>
    <mergeCell ref="A37:E37"/>
    <mergeCell ref="A38:E38"/>
    <mergeCell ref="A39:E39"/>
    <mergeCell ref="A26:E26"/>
    <mergeCell ref="A27:E27"/>
    <mergeCell ref="A30:E30"/>
    <mergeCell ref="A31:E31"/>
    <mergeCell ref="A32:E32"/>
    <mergeCell ref="A19:E19"/>
    <mergeCell ref="A20:E20"/>
    <mergeCell ref="A21:E21"/>
    <mergeCell ref="A24:E24"/>
    <mergeCell ref="A25:E25"/>
    <mergeCell ref="A5:Y5"/>
    <mergeCell ref="A1:F1"/>
    <mergeCell ref="G1:G2"/>
    <mergeCell ref="A2:F2"/>
    <mergeCell ref="A3:G3"/>
    <mergeCell ref="A4:G4"/>
    <mergeCell ref="A6:Y6"/>
    <mergeCell ref="A7:E10"/>
    <mergeCell ref="F7:F10"/>
    <mergeCell ref="G7:O7"/>
    <mergeCell ref="P7:X7"/>
    <mergeCell ref="Y7:Y10"/>
    <mergeCell ref="X8:X10"/>
    <mergeCell ref="A11:E11"/>
    <mergeCell ref="A16:E16"/>
    <mergeCell ref="A17:E17"/>
    <mergeCell ref="A18:E18"/>
    <mergeCell ref="Z7:AG7"/>
    <mergeCell ref="G8:G10"/>
    <mergeCell ref="H8:L8"/>
    <mergeCell ref="M8:M10"/>
    <mergeCell ref="N8:N10"/>
    <mergeCell ref="O8:O10"/>
    <mergeCell ref="P8:P10"/>
    <mergeCell ref="Q8:U8"/>
    <mergeCell ref="V8:V10"/>
    <mergeCell ref="W8:W10"/>
    <mergeCell ref="Z8:AD8"/>
    <mergeCell ref="AE8:AE10"/>
    <mergeCell ref="AF8:AF10"/>
    <mergeCell ref="AG8:AG10"/>
    <mergeCell ref="H9:J9"/>
    <mergeCell ref="Q9:T9"/>
    <mergeCell ref="Z9:AC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1"/>
  <sheetViews>
    <sheetView workbookViewId="0">
      <selection activeCell="C14" sqref="C14"/>
    </sheetView>
  </sheetViews>
  <sheetFormatPr defaultRowHeight="15"/>
  <cols>
    <col min="1" max="1" width="31.42578125" style="13" customWidth="1"/>
    <col min="2" max="2" width="20.140625" style="14" customWidth="1"/>
    <col min="3" max="6" width="17.7109375" style="15" bestFit="1" customWidth="1"/>
    <col min="7" max="7" width="17.85546875" style="16" bestFit="1" customWidth="1"/>
    <col min="8" max="10" width="16.85546875" style="16" bestFit="1" customWidth="1"/>
    <col min="11" max="11" width="18" style="1" bestFit="1" customWidth="1"/>
    <col min="12" max="16384" width="9.140625" style="1"/>
  </cols>
  <sheetData>
    <row r="1" spans="1:11" ht="19.5" customHeight="1" thickTop="1">
      <c r="A1" s="439" t="s">
        <v>287</v>
      </c>
      <c r="B1" s="441" t="s">
        <v>288</v>
      </c>
      <c r="C1" s="442"/>
      <c r="D1" s="442"/>
      <c r="E1" s="442"/>
      <c r="F1" s="443"/>
      <c r="G1" s="441" t="s">
        <v>289</v>
      </c>
      <c r="H1" s="442"/>
      <c r="I1" s="442"/>
      <c r="J1" s="442"/>
      <c r="K1" s="443"/>
    </row>
    <row r="2" spans="1:11" s="5" customFormat="1" ht="15.75">
      <c r="A2" s="440"/>
      <c r="B2" s="2" t="s">
        <v>290</v>
      </c>
      <c r="C2" s="3" t="s">
        <v>12</v>
      </c>
      <c r="D2" s="3" t="s">
        <v>13</v>
      </c>
      <c r="E2" s="3" t="s">
        <v>14</v>
      </c>
      <c r="F2" s="4" t="s">
        <v>15</v>
      </c>
      <c r="G2" s="2" t="s">
        <v>290</v>
      </c>
      <c r="H2" s="3" t="s">
        <v>12</v>
      </c>
      <c r="I2" s="3" t="s">
        <v>13</v>
      </c>
      <c r="J2" s="3" t="s">
        <v>14</v>
      </c>
      <c r="K2" s="4" t="s">
        <v>15</v>
      </c>
    </row>
    <row r="3" spans="1:11">
      <c r="A3" s="6" t="s">
        <v>291</v>
      </c>
      <c r="B3" s="7">
        <f>C3+D3+E3+F3</f>
        <v>688584750</v>
      </c>
      <c r="C3" s="8">
        <v>172146188</v>
      </c>
      <c r="D3" s="8">
        <v>172146188</v>
      </c>
      <c r="E3" s="8">
        <v>172146188</v>
      </c>
      <c r="F3" s="9">
        <v>172146186</v>
      </c>
      <c r="G3" s="7">
        <f>H3+I3+J3+K3</f>
        <v>723548750</v>
      </c>
      <c r="H3" s="8">
        <v>143955000</v>
      </c>
      <c r="I3" s="8">
        <v>143955000</v>
      </c>
      <c r="J3" s="8">
        <v>228492564</v>
      </c>
      <c r="K3" s="9">
        <v>207146186</v>
      </c>
    </row>
    <row r="4" spans="1:11">
      <c r="A4" s="6" t="s">
        <v>292</v>
      </c>
      <c r="B4" s="7">
        <f t="shared" ref="B4:B20" si="0">C4+D4+E4+F4</f>
        <v>60028920</v>
      </c>
      <c r="C4" s="8">
        <v>15007230</v>
      </c>
      <c r="D4" s="8">
        <v>15007230</v>
      </c>
      <c r="E4" s="8">
        <v>15007230</v>
      </c>
      <c r="F4" s="9">
        <v>15007230</v>
      </c>
      <c r="G4" s="7">
        <f t="shared" ref="G4:G20" si="1">H4+I4+J4+K4</f>
        <v>66028920</v>
      </c>
      <c r="H4" s="8">
        <v>12549600</v>
      </c>
      <c r="I4" s="8">
        <v>12864600</v>
      </c>
      <c r="J4" s="8">
        <v>19607490</v>
      </c>
      <c r="K4" s="9">
        <v>21007230</v>
      </c>
    </row>
    <row r="5" spans="1:11">
      <c r="A5" s="6" t="s">
        <v>293</v>
      </c>
      <c r="B5" s="7">
        <f t="shared" si="0"/>
        <v>83138160</v>
      </c>
      <c r="C5" s="8">
        <v>20784540</v>
      </c>
      <c r="D5" s="8">
        <v>20784540</v>
      </c>
      <c r="E5" s="8">
        <v>20784540</v>
      </c>
      <c r="F5" s="9">
        <v>20784540</v>
      </c>
      <c r="G5" s="7">
        <f t="shared" si="1"/>
        <v>83138160</v>
      </c>
      <c r="H5" s="8">
        <v>17380800</v>
      </c>
      <c r="I5" s="8">
        <v>11732040</v>
      </c>
      <c r="J5" s="8">
        <v>23681340</v>
      </c>
      <c r="K5" s="9">
        <v>30343980</v>
      </c>
    </row>
    <row r="6" spans="1:11">
      <c r="A6" s="6" t="s">
        <v>294</v>
      </c>
      <c r="B6" s="7">
        <f t="shared" si="0"/>
        <v>68858475</v>
      </c>
      <c r="C6" s="8">
        <v>17214615</v>
      </c>
      <c r="D6" s="8">
        <v>17214615</v>
      </c>
      <c r="E6" s="8">
        <v>17214615</v>
      </c>
      <c r="F6" s="9">
        <v>17214630</v>
      </c>
      <c r="G6" s="7">
        <f t="shared" si="1"/>
        <v>68858475</v>
      </c>
      <c r="H6" s="8">
        <v>14395500</v>
      </c>
      <c r="I6" s="8">
        <v>9597000</v>
      </c>
      <c r="J6" s="8">
        <v>19036523</v>
      </c>
      <c r="K6" s="9">
        <v>25829452</v>
      </c>
    </row>
    <row r="7" spans="1:11">
      <c r="A7" s="6" t="s">
        <v>295</v>
      </c>
      <c r="B7" s="7">
        <f t="shared" si="0"/>
        <v>998447888</v>
      </c>
      <c r="C7" s="8">
        <v>249611972</v>
      </c>
      <c r="D7" s="8">
        <v>249611972</v>
      </c>
      <c r="E7" s="8">
        <v>249611972</v>
      </c>
      <c r="F7" s="9">
        <v>249611972</v>
      </c>
      <c r="G7" s="7">
        <f t="shared" si="1"/>
        <v>1045447888</v>
      </c>
      <c r="H7" s="8">
        <v>208734750</v>
      </c>
      <c r="I7" s="8">
        <v>208734750</v>
      </c>
      <c r="J7" s="8">
        <v>331366416</v>
      </c>
      <c r="K7" s="9">
        <v>296611972</v>
      </c>
    </row>
    <row r="8" spans="1:11">
      <c r="A8" s="6" t="s">
        <v>296</v>
      </c>
      <c r="B8" s="7">
        <f t="shared" si="0"/>
        <v>29494631</v>
      </c>
      <c r="C8" s="8">
        <v>7373658</v>
      </c>
      <c r="D8" s="8">
        <v>7373658</v>
      </c>
      <c r="E8" s="8">
        <v>7373658</v>
      </c>
      <c r="F8" s="9">
        <v>7373657</v>
      </c>
      <c r="G8" s="7">
        <f t="shared" si="1"/>
        <v>29494631</v>
      </c>
      <c r="H8" s="8">
        <v>6166125</v>
      </c>
      <c r="I8" s="8">
        <v>4110750</v>
      </c>
      <c r="J8" s="8">
        <v>7460250</v>
      </c>
      <c r="K8" s="9">
        <v>11757506</v>
      </c>
    </row>
    <row r="9" spans="1:11">
      <c r="A9" s="6" t="s">
        <v>297</v>
      </c>
      <c r="B9" s="7">
        <f t="shared" si="0"/>
        <v>175189220</v>
      </c>
      <c r="C9" s="8">
        <v>43797305</v>
      </c>
      <c r="D9" s="8">
        <v>43797305</v>
      </c>
      <c r="E9" s="8">
        <v>43797305</v>
      </c>
      <c r="F9" s="9">
        <v>43797305</v>
      </c>
      <c r="G9" s="7">
        <f t="shared" si="1"/>
        <v>175189220</v>
      </c>
      <c r="H9" s="8">
        <v>22015350</v>
      </c>
      <c r="I9" s="8">
        <v>14676900</v>
      </c>
      <c r="J9" s="8">
        <v>29353800</v>
      </c>
      <c r="K9" s="9">
        <v>109143170</v>
      </c>
    </row>
    <row r="10" spans="1:11" ht="30">
      <c r="A10" s="6" t="s">
        <v>298</v>
      </c>
      <c r="B10" s="7">
        <f t="shared" si="0"/>
        <v>4020250000</v>
      </c>
      <c r="C10" s="8">
        <v>1005062500</v>
      </c>
      <c r="D10" s="8">
        <v>1005062500</v>
      </c>
      <c r="E10" s="8">
        <v>1005062500</v>
      </c>
      <c r="F10" s="9">
        <v>1005062500</v>
      </c>
      <c r="G10" s="7">
        <f t="shared" si="1"/>
        <v>4097250000</v>
      </c>
      <c r="H10" s="8">
        <v>945000000</v>
      </c>
      <c r="I10" s="8">
        <v>630000000</v>
      </c>
      <c r="J10" s="8">
        <v>1260000000</v>
      </c>
      <c r="K10" s="9">
        <v>1262250000</v>
      </c>
    </row>
    <row r="11" spans="1:11">
      <c r="A11" s="6" t="s">
        <v>299</v>
      </c>
      <c r="B11" s="7">
        <f t="shared" si="0"/>
        <v>1039500000</v>
      </c>
      <c r="C11" s="8">
        <v>346500000</v>
      </c>
      <c r="D11" s="8">
        <v>346500000</v>
      </c>
      <c r="E11" s="8"/>
      <c r="F11" s="9">
        <v>346500000</v>
      </c>
      <c r="G11" s="7">
        <f t="shared" si="1"/>
        <v>1039500000</v>
      </c>
      <c r="H11" s="8">
        <v>0</v>
      </c>
      <c r="I11" s="8">
        <v>315000000</v>
      </c>
      <c r="J11" s="8">
        <v>0</v>
      </c>
      <c r="K11" s="9">
        <v>724500000</v>
      </c>
    </row>
    <row r="12" spans="1:11" ht="30">
      <c r="A12" s="6" t="s">
        <v>300</v>
      </c>
      <c r="B12" s="7">
        <f t="shared" si="0"/>
        <v>30081015</v>
      </c>
      <c r="C12" s="8">
        <v>7520254</v>
      </c>
      <c r="D12" s="8">
        <v>7520254</v>
      </c>
      <c r="E12" s="8">
        <v>7520254</v>
      </c>
      <c r="F12" s="9">
        <v>7520253</v>
      </c>
      <c r="G12" s="7">
        <f t="shared" si="1"/>
        <v>32581015</v>
      </c>
      <c r="H12" s="8">
        <v>6288714</v>
      </c>
      <c r="I12" s="8">
        <v>6288714</v>
      </c>
      <c r="J12" s="8">
        <v>9983334</v>
      </c>
      <c r="K12" s="9">
        <v>10020253</v>
      </c>
    </row>
    <row r="13" spans="1:11">
      <c r="A13" s="6" t="s">
        <v>301</v>
      </c>
      <c r="B13" s="7">
        <f t="shared" si="0"/>
        <v>21568</v>
      </c>
      <c r="C13" s="8">
        <v>5397</v>
      </c>
      <c r="D13" s="8">
        <v>5397</v>
      </c>
      <c r="E13" s="8">
        <v>5397</v>
      </c>
      <c r="F13" s="9">
        <v>5377</v>
      </c>
      <c r="G13" s="7">
        <f t="shared" si="1"/>
        <v>57568</v>
      </c>
      <c r="H13" s="8">
        <v>5397</v>
      </c>
      <c r="I13" s="8">
        <v>6234</v>
      </c>
      <c r="J13" s="8">
        <v>7154</v>
      </c>
      <c r="K13" s="9">
        <v>38783</v>
      </c>
    </row>
    <row r="14" spans="1:11" ht="30">
      <c r="A14" s="6" t="s">
        <v>302</v>
      </c>
      <c r="B14" s="7">
        <f t="shared" si="0"/>
        <v>68119212</v>
      </c>
      <c r="C14" s="8">
        <v>17029803</v>
      </c>
      <c r="D14" s="8">
        <v>17029803</v>
      </c>
      <c r="E14" s="8">
        <v>17029803</v>
      </c>
      <c r="F14" s="9">
        <v>17029803</v>
      </c>
      <c r="G14" s="7">
        <f t="shared" si="1"/>
        <v>68119212</v>
      </c>
      <c r="H14" s="8">
        <v>14609574</v>
      </c>
      <c r="I14" s="8">
        <v>9752316</v>
      </c>
      <c r="J14" s="8">
        <v>19513452</v>
      </c>
      <c r="K14" s="9">
        <v>24243870</v>
      </c>
    </row>
    <row r="15" spans="1:11" ht="30">
      <c r="A15" s="6" t="s">
        <v>303</v>
      </c>
      <c r="B15" s="7">
        <f t="shared" si="0"/>
        <v>4957810</v>
      </c>
      <c r="C15" s="8">
        <v>1239453</v>
      </c>
      <c r="D15" s="8">
        <v>1239453</v>
      </c>
      <c r="E15" s="8">
        <v>1239453</v>
      </c>
      <c r="F15" s="9">
        <v>1239451</v>
      </c>
      <c r="G15" s="7">
        <f t="shared" si="1"/>
        <v>4957810</v>
      </c>
      <c r="H15" s="8">
        <v>345492</v>
      </c>
      <c r="I15" s="8">
        <v>230328</v>
      </c>
      <c r="J15" s="8">
        <v>460656</v>
      </c>
      <c r="K15" s="9">
        <v>3921334</v>
      </c>
    </row>
    <row r="16" spans="1:11" ht="30">
      <c r="A16" s="6" t="s">
        <v>304</v>
      </c>
      <c r="B16" s="7">
        <f t="shared" si="0"/>
        <v>4826304</v>
      </c>
      <c r="C16" s="8">
        <v>1206576</v>
      </c>
      <c r="D16" s="8">
        <v>1206576</v>
      </c>
      <c r="E16" s="8">
        <v>1206576</v>
      </c>
      <c r="F16" s="9">
        <v>1206576</v>
      </c>
      <c r="G16" s="7">
        <f t="shared" si="1"/>
        <v>4826304</v>
      </c>
      <c r="H16" s="8">
        <v>1036476</v>
      </c>
      <c r="I16" s="8">
        <v>690984</v>
      </c>
      <c r="J16" s="8">
        <v>1381968</v>
      </c>
      <c r="K16" s="9">
        <v>1716876</v>
      </c>
    </row>
    <row r="17" spans="1:11">
      <c r="A17" s="6" t="s">
        <v>305</v>
      </c>
      <c r="B17" s="7">
        <f t="shared" si="0"/>
        <v>2833239361</v>
      </c>
      <c r="C17" s="8">
        <v>708309841</v>
      </c>
      <c r="D17" s="8">
        <v>708309841</v>
      </c>
      <c r="E17" s="8">
        <v>708309841</v>
      </c>
      <c r="F17" s="9">
        <v>708309838</v>
      </c>
      <c r="G17" s="7">
        <f t="shared" si="1"/>
        <v>2803239361</v>
      </c>
      <c r="H17" s="8">
        <v>592314849</v>
      </c>
      <c r="I17" s="8">
        <v>394876566</v>
      </c>
      <c r="J17" s="8">
        <v>789753132</v>
      </c>
      <c r="K17" s="9">
        <v>1026294814</v>
      </c>
    </row>
    <row r="18" spans="1:11">
      <c r="A18" s="6" t="s">
        <v>306</v>
      </c>
      <c r="B18" s="7">
        <f t="shared" si="0"/>
        <v>3968225000</v>
      </c>
      <c r="C18" s="8">
        <v>992056250</v>
      </c>
      <c r="D18" s="8">
        <v>992056250</v>
      </c>
      <c r="E18" s="8">
        <v>992056250</v>
      </c>
      <c r="F18" s="9">
        <v>992056250</v>
      </c>
      <c r="G18" s="7">
        <f t="shared" si="1"/>
        <v>3968225000</v>
      </c>
      <c r="H18" s="8">
        <v>850500000</v>
      </c>
      <c r="I18" s="8">
        <v>567000000</v>
      </c>
      <c r="J18" s="8">
        <v>1134000000</v>
      </c>
      <c r="K18" s="9">
        <v>1416725000</v>
      </c>
    </row>
    <row r="19" spans="1:11">
      <c r="A19" s="6" t="s">
        <v>307</v>
      </c>
      <c r="B19" s="7">
        <f t="shared" si="0"/>
        <v>56700000</v>
      </c>
      <c r="C19" s="8">
        <v>14175000</v>
      </c>
      <c r="D19" s="8">
        <v>14175000</v>
      </c>
      <c r="E19" s="8">
        <v>14175000</v>
      </c>
      <c r="F19" s="9">
        <v>14175000</v>
      </c>
      <c r="G19" s="7">
        <f t="shared" si="1"/>
        <v>56700000</v>
      </c>
      <c r="H19" s="8">
        <v>0</v>
      </c>
      <c r="I19" s="8">
        <v>0</v>
      </c>
      <c r="J19" s="8">
        <v>0</v>
      </c>
      <c r="K19" s="9">
        <v>56700000</v>
      </c>
    </row>
    <row r="20" spans="1:11">
      <c r="A20" s="6" t="s">
        <v>308</v>
      </c>
      <c r="B20" s="7">
        <f t="shared" si="0"/>
        <v>241080000</v>
      </c>
      <c r="C20" s="8">
        <v>60270000</v>
      </c>
      <c r="D20" s="8">
        <v>60270000</v>
      </c>
      <c r="E20" s="8">
        <v>60270000</v>
      </c>
      <c r="F20" s="9">
        <v>60270000</v>
      </c>
      <c r="G20" s="7">
        <f t="shared" si="1"/>
        <v>241080000</v>
      </c>
      <c r="H20" s="8">
        <v>50400000</v>
      </c>
      <c r="I20" s="8">
        <v>33600000</v>
      </c>
      <c r="J20" s="8">
        <v>67200000</v>
      </c>
      <c r="K20" s="9">
        <v>89880000</v>
      </c>
    </row>
    <row r="21" spans="1:11">
      <c r="A21" s="6"/>
      <c r="B21" s="7"/>
      <c r="C21" s="8"/>
      <c r="D21" s="8"/>
      <c r="E21" s="8"/>
      <c r="F21" s="9"/>
      <c r="G21" s="7"/>
      <c r="H21" s="8"/>
      <c r="I21" s="8"/>
      <c r="J21" s="8"/>
      <c r="K21" s="9"/>
    </row>
    <row r="22" spans="1:11" ht="15.75" thickBot="1">
      <c r="A22" s="10" t="s">
        <v>309</v>
      </c>
      <c r="B22" s="11">
        <f>SUM(B3:B20)</f>
        <v>14370742314</v>
      </c>
      <c r="C22" s="11">
        <f>SUM(C3:C20)</f>
        <v>3679310582</v>
      </c>
      <c r="D22" s="11">
        <f t="shared" ref="D22:F22" si="2">SUM(D3:D20)</f>
        <v>3679310582</v>
      </c>
      <c r="E22" s="11">
        <f t="shared" si="2"/>
        <v>3332810582</v>
      </c>
      <c r="F22" s="12">
        <f t="shared" si="2"/>
        <v>3679310568</v>
      </c>
      <c r="G22" s="11">
        <f>SUM(G3:G20)</f>
        <v>14508242314</v>
      </c>
      <c r="H22" s="11">
        <f>SUM(H3:H20)</f>
        <v>2885697627</v>
      </c>
      <c r="I22" s="11">
        <f t="shared" ref="I22:J22" si="3">SUM(I3:I20)</f>
        <v>2363116182</v>
      </c>
      <c r="J22" s="11">
        <f t="shared" si="3"/>
        <v>3941298079</v>
      </c>
      <c r="K22" s="12">
        <f>SUM(H3:K20)</f>
        <v>14508242314</v>
      </c>
    </row>
    <row r="23" spans="1:11" ht="15.75" thickTop="1"/>
    <row r="24" spans="1:11">
      <c r="F24" s="17"/>
      <c r="G24" s="438" t="s">
        <v>258</v>
      </c>
      <c r="H24" s="438"/>
      <c r="I24" s="17"/>
      <c r="J24" s="1"/>
    </row>
    <row r="25" spans="1:11">
      <c r="F25" s="438" t="s">
        <v>260</v>
      </c>
      <c r="G25" s="438"/>
      <c r="H25" s="438"/>
      <c r="I25" s="438"/>
      <c r="J25" s="1"/>
    </row>
    <row r="26" spans="1:11">
      <c r="F26" s="18"/>
      <c r="G26" s="18"/>
      <c r="H26" s="18"/>
      <c r="I26" s="18"/>
      <c r="J26" s="1"/>
    </row>
    <row r="27" spans="1:11">
      <c r="F27" s="17"/>
      <c r="G27" s="17"/>
      <c r="H27" s="17"/>
      <c r="I27" s="17"/>
      <c r="J27" s="1"/>
    </row>
    <row r="28" spans="1:11">
      <c r="F28" s="17"/>
      <c r="G28" s="17"/>
      <c r="H28" s="17"/>
      <c r="I28" s="17"/>
      <c r="J28" s="1"/>
    </row>
    <row r="29" spans="1:11">
      <c r="F29" s="17"/>
      <c r="G29" s="444" t="s">
        <v>262</v>
      </c>
      <c r="H29" s="444"/>
      <c r="I29" s="17"/>
      <c r="J29" s="1"/>
    </row>
    <row r="30" spans="1:11">
      <c r="F30" s="17"/>
      <c r="G30" s="438" t="s">
        <v>264</v>
      </c>
      <c r="H30" s="438"/>
      <c r="I30" s="17"/>
      <c r="J30" s="1"/>
    </row>
    <row r="31" spans="1:11">
      <c r="H31" s="17"/>
      <c r="I31" s="17"/>
      <c r="J31" s="17"/>
      <c r="K31" s="17"/>
    </row>
  </sheetData>
  <mergeCells count="7">
    <mergeCell ref="G30:H30"/>
    <mergeCell ref="A1:A2"/>
    <mergeCell ref="B1:F1"/>
    <mergeCell ref="G1:K1"/>
    <mergeCell ref="G24:H24"/>
    <mergeCell ref="F25:I25"/>
    <mergeCell ref="G29:H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H8"/>
  <sheetViews>
    <sheetView workbookViewId="0">
      <selection activeCell="H8" sqref="H8"/>
    </sheetView>
  </sheetViews>
  <sheetFormatPr defaultRowHeight="15"/>
  <cols>
    <col min="2" max="2" width="16.28515625" customWidth="1"/>
    <col min="8" max="8" width="11.5703125" bestFit="1" customWidth="1"/>
  </cols>
  <sheetData>
    <row r="2" spans="1:8" ht="24.95" customHeight="1">
      <c r="A2" s="270" t="s">
        <v>454</v>
      </c>
      <c r="B2" s="271">
        <v>33062593568</v>
      </c>
    </row>
    <row r="3" spans="1:8" ht="24.95" customHeight="1">
      <c r="A3" t="s">
        <v>455</v>
      </c>
      <c r="B3" s="269">
        <f>B2*35%</f>
        <v>11571907748.799999</v>
      </c>
    </row>
    <row r="4" spans="1:8" ht="24.95" customHeight="1">
      <c r="A4" t="s">
        <v>455</v>
      </c>
      <c r="B4" s="269">
        <f>B2*30%</f>
        <v>9918778070.3999996</v>
      </c>
    </row>
    <row r="5" spans="1:8" ht="24.95" customHeight="1">
      <c r="A5" t="s">
        <v>455</v>
      </c>
      <c r="B5" s="269">
        <f>B2*20%</f>
        <v>6612518713.6000004</v>
      </c>
    </row>
    <row r="6" spans="1:8" ht="24.95" customHeight="1">
      <c r="A6" t="s">
        <v>455</v>
      </c>
      <c r="B6" s="269">
        <f>B2*15%</f>
        <v>4959389035.1999998</v>
      </c>
    </row>
    <row r="8" spans="1:8">
      <c r="B8" s="272">
        <f>SUM(B3:B7)</f>
        <v>33062593567.999996</v>
      </c>
      <c r="E8">
        <v>3468000</v>
      </c>
      <c r="F8" s="319">
        <v>0.15</v>
      </c>
      <c r="H8" s="319">
        <f>(E8*15%)</f>
        <v>520200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anggaran kas</vt:lpstr>
      <vt:lpstr>sumber dana</vt:lpstr>
      <vt:lpstr>Sheet2</vt:lpstr>
      <vt:lpstr>Sheet3</vt:lpstr>
      <vt:lpstr>Sheet1</vt:lpstr>
      <vt:lpstr>'anggaran kas'!Print_Area</vt:lpstr>
      <vt:lpstr>'sumber dana'!Print_Area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SEKWAN</dc:creator>
  <cp:lastModifiedBy>ACER</cp:lastModifiedBy>
  <cp:lastPrinted>2025-05-06T04:20:18Z</cp:lastPrinted>
  <dcterms:created xsi:type="dcterms:W3CDTF">2023-01-03T07:11:43Z</dcterms:created>
  <dcterms:modified xsi:type="dcterms:W3CDTF">2025-05-06T04:20:23Z</dcterms:modified>
</cp:coreProperties>
</file>